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6705" tabRatio="699" activeTab="0"/>
  </bookViews>
  <sheets>
    <sheet name="Branch ATM_1" sheetId="1" r:id="rId1"/>
    <sheet name="CD Ratio_2" sheetId="2" r:id="rId2"/>
    <sheet name="CD Ratio_3" sheetId="3" r:id="rId3"/>
    <sheet name="OS_PS_Adv_4" sheetId="4" r:id="rId4"/>
    <sheet name="OS_NPS_5" sheetId="5" r:id="rId5"/>
    <sheet name="Weaker Section_PS_6" sheetId="6" r:id="rId6"/>
    <sheet name="ACP_Agri_7" sheetId="7" r:id="rId7"/>
    <sheet name="ACP_PS_8" sheetId="8" r:id="rId8"/>
    <sheet name="ACP_NPS_9" sheetId="9" r:id="rId9"/>
    <sheet name="NPA_10" sheetId="10" r:id="rId10"/>
    <sheet name="NPA_PS_11" sheetId="11" r:id="rId11"/>
    <sheet name="NPA_NPA_12" sheetId="12" r:id="rId12"/>
    <sheet name="NPA_13" sheetId="13" r:id="rId13"/>
    <sheet name="BRISK_14" sheetId="14" r:id="rId14"/>
    <sheet name="MMYUY_15" sheetId="15" r:id="rId15"/>
    <sheet name="MMSY_16" sheetId="16" r:id="rId16"/>
    <sheet name="MMAKY_17" sheetId="17" r:id="rId17"/>
    <sheet name="PMEGP_18" sheetId="18" r:id="rId18"/>
    <sheet name="PMJDY_19" sheetId="19" r:id="rId19"/>
    <sheet name="BC TXN_20" sheetId="20" r:id="rId20"/>
    <sheet name="SSS_21" sheetId="21" r:id="rId21"/>
    <sheet name="MUDRA_22" sheetId="22" r:id="rId22"/>
    <sheet name="NRLM_23" sheetId="23" r:id="rId23"/>
    <sheet name="KCC_24" sheetId="24" r:id="rId24"/>
    <sheet name="Disbursed Minority_25" sheetId="25" r:id="rId25"/>
    <sheet name="Outstanding Minority_26" sheetId="26" r:id="rId26"/>
    <sheet name="SCST_27" sheetId="27" r:id="rId27"/>
    <sheet name="MSME_28" sheetId="28" r:id="rId28"/>
    <sheet name="Edu loan_29" sheetId="29" r:id="rId29"/>
    <sheet name="Women_30" sheetId="30" r:id="rId30"/>
    <sheet name="Hindi_31" sheetId="31" r:id="rId31"/>
    <sheet name="Br. Exp_32" sheetId="32" r:id="rId32"/>
    <sheet name="Restructured Acs_33" sheetId="33" r:id="rId33"/>
  </sheets>
  <definedNames>
    <definedName name="CompanyName">#REF!</definedName>
    <definedName name="CustomerLookup">'Branch ATM_1'!$A$4:$A$60</definedName>
    <definedName name="Invoice_No">#REF!</definedName>
    <definedName name="InvoiceNoDetails">"InvoiceDetails[Invoice No]"</definedName>
    <definedName name="_xlnm.Print_Area" localSheetId="7">'ACP_PS_8'!$A$1:$AA$63</definedName>
    <definedName name="_xlnm.Print_Area" localSheetId="0">'Branch ATM_1'!$A$2:$I$60</definedName>
    <definedName name="_xlnm.Print_Area" localSheetId="1">'CD Ratio_2'!$A$1:$K$59</definedName>
    <definedName name="_xlnm.Print_Area" localSheetId="2">'CD Ratio_3'!$A$1:$H$60</definedName>
    <definedName name="_xlnm.Print_Area" localSheetId="16">'MMAKY_17'!$A$1:$O$36</definedName>
    <definedName name="_xlnm.Print_Area" localSheetId="14">'MMYUY_15'!$A$1:$O$46</definedName>
    <definedName name="_xlnm.Print_Area" localSheetId="21">'MUDRA_22'!$A$1:$E$57</definedName>
    <definedName name="_xlnm.Print_Area" localSheetId="9">'NPA_10'!$A$1:$M$31</definedName>
    <definedName name="_xlnm.Print_Area" localSheetId="11">'NPA_NPA_12'!$A$1:$N$31</definedName>
    <definedName name="_xlnm.Print_Area" localSheetId="10">'NPA_PS_11'!$A$1:$N$31</definedName>
    <definedName name="_xlnm.Print_Area" localSheetId="4">'OS_NPS_5'!$A$1:$H$31</definedName>
    <definedName name="_xlnm.Print_Titles" localSheetId="0">'Branch ATM_1'!$3:$3</definedName>
    <definedName name="rngInvoice">#REF!</definedName>
  </definedNames>
  <calcPr fullCalcOnLoad="1"/>
</workbook>
</file>

<file path=xl/sharedStrings.xml><?xml version="1.0" encoding="utf-8"?>
<sst xmlns="http://schemas.openxmlformats.org/spreadsheetml/2006/main" count="2151" uniqueCount="535">
  <si>
    <t>TOTAL</t>
  </si>
  <si>
    <t>Lookup</t>
  </si>
  <si>
    <t>Total</t>
  </si>
  <si>
    <t>Sl.No.</t>
  </si>
  <si>
    <t>BANKS</t>
  </si>
  <si>
    <t>RURAL</t>
  </si>
  <si>
    <t>SEMI URBAN</t>
  </si>
  <si>
    <t>URBAN</t>
  </si>
  <si>
    <t>SP.ME</t>
  </si>
  <si>
    <t>ATMS</t>
  </si>
  <si>
    <t>DEPOSIT</t>
  </si>
  <si>
    <t>ADVANCES</t>
  </si>
  <si>
    <t>C.D RATIO</t>
  </si>
  <si>
    <t>SEMI-URBAN</t>
  </si>
  <si>
    <t>[Amt. in lacs]</t>
  </si>
  <si>
    <t>TOTAL ADVANCES</t>
  </si>
  <si>
    <t>DEPOSITS</t>
  </si>
  <si>
    <t>MSE</t>
  </si>
  <si>
    <t>TABLE-2</t>
  </si>
  <si>
    <t>TABLE-5</t>
  </si>
  <si>
    <t>SC/ST</t>
  </si>
  <si>
    <t>D.R.I</t>
  </si>
  <si>
    <t>A/C</t>
  </si>
  <si>
    <t>A/c</t>
  </si>
  <si>
    <t>Amt.</t>
  </si>
  <si>
    <t>AGRICULTURE</t>
  </si>
  <si>
    <t>SUB-STD</t>
  </si>
  <si>
    <t>LOSS</t>
  </si>
  <si>
    <t>CMRHM</t>
  </si>
  <si>
    <t>PMEGP</t>
  </si>
  <si>
    <t>HOUSING</t>
  </si>
  <si>
    <t>EDUCATION</t>
  </si>
  <si>
    <t>TOTAL PS</t>
  </si>
  <si>
    <t>TARGET</t>
  </si>
  <si>
    <t>ACHIEVEMENT</t>
  </si>
  <si>
    <t>NO.</t>
  </si>
  <si>
    <t>AMT</t>
  </si>
  <si>
    <t>Actual Opened In Current Financial Year</t>
  </si>
  <si>
    <t>Rural</t>
  </si>
  <si>
    <t>Semi-Urban</t>
  </si>
  <si>
    <t>Urban</t>
  </si>
  <si>
    <t xml:space="preserve">Plan For Current Financial Year </t>
  </si>
  <si>
    <t>क्र. सं.</t>
  </si>
  <si>
    <t>बैंक</t>
  </si>
  <si>
    <t>कुल पत्र प्राप्त</t>
  </si>
  <si>
    <t>हिंदी में प्राप्त पत्रों की संख्या</t>
  </si>
  <si>
    <t>पत्रों के उत्तर हिंदी में</t>
  </si>
  <si>
    <t>उत्तर देना जरुरी नहीं</t>
  </si>
  <si>
    <t>पत्रों के उत्तर हिंदी में देने का प्रतिशत</t>
  </si>
  <si>
    <t>LIMIT</t>
  </si>
  <si>
    <t>AMT.</t>
  </si>
  <si>
    <t>OF WHICH GIRL STUDENT</t>
  </si>
  <si>
    <t>TABLE: 28</t>
  </si>
  <si>
    <t>ADVANCE</t>
  </si>
  <si>
    <t>MSME</t>
  </si>
  <si>
    <t>TABLE: 29</t>
  </si>
  <si>
    <t>TABLE-11</t>
  </si>
  <si>
    <t>Name of the Bank</t>
  </si>
  <si>
    <t>LIMIT SANC.</t>
  </si>
  <si>
    <t>AMOUNT DISB.</t>
  </si>
  <si>
    <t>MUSLIM</t>
  </si>
  <si>
    <t>SIKHS</t>
  </si>
  <si>
    <t>CHRISTIANS</t>
  </si>
  <si>
    <t>PARSIS</t>
  </si>
  <si>
    <t>BUDDHISTS</t>
  </si>
  <si>
    <t>JAINS</t>
  </si>
  <si>
    <t>SNo.</t>
  </si>
  <si>
    <t>Bank Name</t>
  </si>
  <si>
    <t>Submitted By  Bank(s)</t>
  </si>
  <si>
    <t>Forwarded By Thier Nodal Dist. Branch(s)</t>
  </si>
  <si>
    <t>Alloted by District Administration to Revenue Officers</t>
  </si>
  <si>
    <t>Rejected/ Returned By Dist. Admn.</t>
  </si>
  <si>
    <t>Demand Notices Issued by Revenue Officers</t>
  </si>
  <si>
    <t>Recovery Received Against Demand Notices</t>
  </si>
  <si>
    <t>Disposed Off RRC(s) By Dist. Admn.</t>
  </si>
  <si>
    <t>RRC(s) Pending for Disposal</t>
  </si>
  <si>
    <t>No.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</si>
  <si>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</si>
  <si>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</si>
  <si>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</si>
  <si>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</si>
  <si>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</si>
  <si>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</si>
  <si>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</si>
  <si>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</si>
  <si>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</si>
  <si>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</si>
  <si>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</si>
  <si>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</si>
  <si>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</si>
  <si>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</si>
  <si>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</si>
  <si>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</si>
  <si>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</si>
  <si>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</si>
  <si>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BANK</t>
  </si>
  <si>
    <t>PMJJBY</t>
  </si>
  <si>
    <t>PMSBY</t>
  </si>
  <si>
    <t>APY</t>
  </si>
  <si>
    <t>Sr. No.</t>
  </si>
  <si>
    <t>S.NO.</t>
  </si>
  <si>
    <t xml:space="preserve">Pending for disbursement </t>
  </si>
  <si>
    <t xml:space="preserve">TARGET </t>
  </si>
  <si>
    <r>
      <t xml:space="preserve">SLBC Madhya Pradesh. Convenor-Central Bank of India                                                              </t>
    </r>
    <r>
      <rPr>
        <b/>
        <sz val="12"/>
        <rFont val="Times New Roman"/>
        <family val="1"/>
      </rPr>
      <t xml:space="preserve"> </t>
    </r>
  </si>
  <si>
    <t>Bank wise posiotion of Branches/ATMs as on 31st December 2015</t>
  </si>
  <si>
    <t>Table: 3</t>
  </si>
  <si>
    <t>PREVIOUS QUARTER 30.09.15</t>
  </si>
  <si>
    <t>CURRENT QUARTER 31.12.15</t>
  </si>
  <si>
    <t>Total Advances as on 31.12.15</t>
  </si>
  <si>
    <t>AGRICULTURE ADVANCES</t>
  </si>
  <si>
    <t>Farm Credit</t>
  </si>
  <si>
    <t>Agri. Infrastucture</t>
  </si>
  <si>
    <t>Ancilliary Activities</t>
  </si>
  <si>
    <t>Total Agri</t>
  </si>
  <si>
    <t>EXPORT CREDIT</t>
  </si>
  <si>
    <t>SOCIAL INFRASTRUCTURE</t>
  </si>
  <si>
    <t>RENEWABLE ENERGY</t>
  </si>
  <si>
    <t>OTHER   PS</t>
  </si>
  <si>
    <t>TOTAL PRIORITY SECTOR ADV</t>
  </si>
  <si>
    <t>Out of Total Agri CROP LOAN</t>
  </si>
  <si>
    <t>BANK WISE PRIORITY SECTOR ADVANCES (OUTSTANDING) AS ON 31.12.2015</t>
  </si>
  <si>
    <t>OTHER NPS</t>
  </si>
  <si>
    <t>TOTAL NPS</t>
  </si>
  <si>
    <t>BANKWISE PRIORITY SECTOR LOANS TO WEAKER SECTION  OUTSTANDING As on 31.12.2015</t>
  </si>
  <si>
    <t>TOTAL OUTSTANDING LOANS TO WEAKER SECTION OUT OF PRIORITY SECTOR LOANS</t>
  </si>
  <si>
    <t xml:space="preserve">SMALL,MARGINAL FARMERS </t>
  </si>
  <si>
    <t>ARTISANS NOT EXCEED Rs 1 LAKH</t>
  </si>
  <si>
    <t>NRLM/NULM/SRMS</t>
  </si>
  <si>
    <t>SHG</t>
  </si>
  <si>
    <t>TARGET FY 2015-16</t>
  </si>
  <si>
    <t>DISBURSEMENT</t>
  </si>
  <si>
    <t>% Of ACHIEVEMENT (AMT)</t>
  </si>
  <si>
    <t>OTHERS PS</t>
  </si>
  <si>
    <t>BANK WISE ANNUAL CREDIT PLAN FY 2015-16 AGRICULTURE (As on 31.12.2015)</t>
  </si>
  <si>
    <t>BANK WISE ANNUAL CREDIT PLAN FY 2015-16 NON PRIORITY SECTOR (As on 31.12.2015)</t>
  </si>
  <si>
    <t xml:space="preserve">OTHERS </t>
  </si>
  <si>
    <t>DOUBTFUL</t>
  </si>
  <si>
    <t>TOTAL NPA</t>
  </si>
  <si>
    <t>POSITION OF NPA UNDER GOVT. SPONSORED SCHEME As on 31st December 2015</t>
  </si>
  <si>
    <t>CMRHM TOTAL O/S</t>
  </si>
  <si>
    <t>POSITION OF PERFORMANCE WISE NPA As on 31st December 2015</t>
  </si>
  <si>
    <t>PMEGP TOTAL O/S</t>
  </si>
  <si>
    <t>MMSY/MMYUY/MMAKY</t>
  </si>
  <si>
    <t>MMSY/MMYUY/MMAKY TOTAL O/S</t>
  </si>
  <si>
    <t>Total no. of A/cs Opened in PMJDY</t>
  </si>
  <si>
    <t>Total no. of A/cs Opened for Minors in PMJDY</t>
  </si>
  <si>
    <t>Balance held in the A/cs (In Crores)</t>
  </si>
  <si>
    <t>No. of RuPay Card Issued</t>
  </si>
  <si>
    <t>No. of Aadhar Seeding in the A/cs</t>
  </si>
  <si>
    <t>Aadhar seeding %</t>
  </si>
  <si>
    <t>No. of Zero Bal. A/cs</t>
  </si>
  <si>
    <t>% of Zero Bal. A/cs</t>
  </si>
  <si>
    <t>No. of RuPay Card Activation</t>
  </si>
  <si>
    <t>No. Of RuPay cards pending for delivery to account holders at branches</t>
  </si>
  <si>
    <t>No. Of Pins pending for delivery to account holders at branches</t>
  </si>
  <si>
    <t>No. Of camps organised by bank for distribution of cards, pins and financial literacy</t>
  </si>
  <si>
    <t>No. Of cards and pins distributed during camp</t>
  </si>
  <si>
    <t>PROGRESS UNDER PRADHAN MANTRI JAN DHAN YOJANA AS ON 31.12.2015</t>
  </si>
  <si>
    <t>Total no. of SSA</t>
  </si>
  <si>
    <t>Total no. of BCA</t>
  </si>
  <si>
    <t>No. of SSAs with connectivity problems</t>
  </si>
  <si>
    <t>PERFRMANCE UNDER SOCIAL SECURITY SCHEMES AS ON 31.12.2015</t>
  </si>
  <si>
    <t>% of PS Adv to Total Credit</t>
  </si>
  <si>
    <t>PROGRESS UNDER EDUCATION LOAN AS ON 31.12.2015</t>
  </si>
  <si>
    <r>
      <rPr>
        <b/>
        <sz val="16"/>
        <rFont val="Kokila"/>
        <family val="2"/>
      </rPr>
      <t>हिंदी राज्य भाषा की प्रगति</t>
    </r>
    <r>
      <rPr>
        <b/>
        <sz val="16"/>
        <rFont val="Times New Roman"/>
        <family val="1"/>
      </rPr>
      <t xml:space="preserve"> </t>
    </r>
    <r>
      <rPr>
        <b/>
        <sz val="12"/>
        <rFont val="Times New Roman"/>
        <family val="1"/>
      </rPr>
      <t>31.12.2015</t>
    </r>
  </si>
  <si>
    <t>BRANCH EXPANSION PLAN F.Y. 2015-16 As on 31.12.2015</t>
  </si>
  <si>
    <t>HEAVY INDUSTRIES</t>
  </si>
  <si>
    <t>TABLE-6</t>
  </si>
  <si>
    <t>FARM CREDIT</t>
  </si>
  <si>
    <t>AGRICULTURE INFRASTRUCTURE</t>
  </si>
  <si>
    <t>ANCILLIARY ACTIVITIES</t>
  </si>
  <si>
    <t>TOTAL AGRICULTURE</t>
  </si>
  <si>
    <t>TABLE-10</t>
  </si>
  <si>
    <t>MEDIUM ENTERPRISES</t>
  </si>
  <si>
    <t>TABLE-12</t>
  </si>
  <si>
    <t>POSITION OF SECTOR WISE NPA (PRIORITY SECTOR) As on 31st December 2015</t>
  </si>
  <si>
    <t>TABLE-13</t>
  </si>
  <si>
    <t>OTHERS NPS</t>
  </si>
  <si>
    <t>POSITION OF SECTOR WISE NPA (NON PRIORITY SECTOR) As on 31st December 2015</t>
  </si>
  <si>
    <t>TABLE: 19</t>
  </si>
  <si>
    <t>TABLE:24</t>
  </si>
  <si>
    <t>PROGRESS UNDER KISAN CREDIT CARD (As on 31.12.2015)</t>
  </si>
  <si>
    <t>TOTAL NO. OF CARD AS ON DATE</t>
  </si>
  <si>
    <t>OUTSTANDING</t>
  </si>
  <si>
    <t>TABLE:25</t>
  </si>
  <si>
    <t>TABLE:26</t>
  </si>
  <si>
    <r>
      <rPr>
        <b/>
        <sz val="14"/>
        <rFont val="Kokila"/>
        <family val="2"/>
      </rPr>
      <t>राज्य स्तरीय बैंकर्स समिति, मध्यप्रदेश</t>
    </r>
    <r>
      <rPr>
        <b/>
        <sz val="11"/>
        <rFont val="Times New Roman"/>
        <family val="1"/>
      </rPr>
      <t xml:space="preserve">   TABLE: 31                             </t>
    </r>
    <r>
      <rPr>
        <b/>
        <sz val="12"/>
        <rFont val="Times New Roman"/>
        <family val="1"/>
      </rPr>
      <t xml:space="preserve"> </t>
    </r>
  </si>
  <si>
    <t>TABLE- 32</t>
  </si>
  <si>
    <t>SYNDICATE BANK</t>
  </si>
  <si>
    <t>ALLAHABAD BANK</t>
  </si>
  <si>
    <t>Indusind Bank Limited</t>
  </si>
  <si>
    <t>CMPGB</t>
  </si>
  <si>
    <t>INDIAN BANK</t>
  </si>
  <si>
    <t>Axis Bank</t>
  </si>
  <si>
    <t>Corporation Bank</t>
  </si>
  <si>
    <t>IDBI BANK LTD</t>
  </si>
  <si>
    <t>J &amp; K BANK LTD</t>
  </si>
  <si>
    <t>PUNJAB &amp; SIND BANK</t>
  </si>
  <si>
    <t>CANARA BANK</t>
  </si>
  <si>
    <t>Dena Bank</t>
  </si>
  <si>
    <t>HDFC</t>
  </si>
  <si>
    <t>Vijaya Bank</t>
  </si>
  <si>
    <t>ANDHRA BANK</t>
  </si>
  <si>
    <t>Lakshmi Vilas Bank</t>
  </si>
  <si>
    <t>MGB</t>
  </si>
  <si>
    <t xml:space="preserve">SLBC Madhya Pradesh. Convenor-Central Bank of India                                                               </t>
  </si>
  <si>
    <t>City Union Bank</t>
  </si>
  <si>
    <t>SBBJ</t>
  </si>
  <si>
    <t>INDUSIND BANK LTD</t>
  </si>
  <si>
    <t>NJGB</t>
  </si>
  <si>
    <t>KARNATAKA BANK LTD</t>
  </si>
  <si>
    <t>AXIS BANK</t>
  </si>
  <si>
    <t>APEX BANK</t>
  </si>
  <si>
    <t>BANK OF INDIA</t>
  </si>
  <si>
    <t>DENA BANK</t>
  </si>
  <si>
    <t>VIJAYA BANK</t>
  </si>
  <si>
    <t>INDIAN OVERSEAS BANK</t>
  </si>
  <si>
    <t>LAXMI VILAS BANK</t>
  </si>
  <si>
    <t>CITY UNION BANK</t>
  </si>
  <si>
    <t>UCO BANK</t>
  </si>
  <si>
    <t>BANK OF BARODA</t>
  </si>
  <si>
    <t>BANK OF MAHARASHTRA</t>
  </si>
  <si>
    <t>CENTRAL BANK OF INDIA</t>
  </si>
  <si>
    <t>CORPORATION BANK</t>
  </si>
  <si>
    <t>ORIENTAL BANK OF COMM</t>
  </si>
  <si>
    <t xml:space="preserve">PUNJAB NATIONAL BANK </t>
  </si>
  <si>
    <t>UNION BANK OF INDIA</t>
  </si>
  <si>
    <t>UNITED BANK OF INDIA</t>
  </si>
  <si>
    <t>BHARTIYA MAHILA BANK</t>
  </si>
  <si>
    <t>STATE BANK OF INDIA</t>
  </si>
  <si>
    <t>STATE BANK OF HYDERABAD</t>
  </si>
  <si>
    <t>STATE BANK OF MYSORE</t>
  </si>
  <si>
    <t>STATE BANK OF PATIALA</t>
  </si>
  <si>
    <t>STATE BANK OF TRAVANCORE</t>
  </si>
  <si>
    <t>SUB TOTAL PSBs</t>
  </si>
  <si>
    <t>SUB TOTAL SBI GROUP</t>
  </si>
  <si>
    <t>SUB TOTAL RRBs</t>
  </si>
  <si>
    <t>SUB TOTAL CO-OP. BANK</t>
  </si>
  <si>
    <t>ICICI</t>
  </si>
  <si>
    <t>ING VYSYA BANK LTD</t>
  </si>
  <si>
    <t>KOTAK MAHINDRA BANK</t>
  </si>
  <si>
    <t>KARUR VYSYA BANK LTD</t>
  </si>
  <si>
    <t>YES BANK</t>
  </si>
  <si>
    <t>SOUTH INDIAN BANK</t>
  </si>
  <si>
    <t>SUB TOTAL PVT. BANKS</t>
  </si>
  <si>
    <t>SLBC MADHYA PRADESH, CONVENOR CENTRAL BANK OF INDIA</t>
  </si>
  <si>
    <t>Amt. in lacs</t>
  </si>
  <si>
    <t>TABLE: 8</t>
  </si>
  <si>
    <t>OTHERS</t>
  </si>
  <si>
    <t>TOTAL PRIORITY SECTOR</t>
  </si>
  <si>
    <t>% Of ACHIEVEMENT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</si>
  <si>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</si>
  <si>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</si>
  <si>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</si>
  <si>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</si>
  <si>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</si>
  <si>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</si>
  <si>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</si>
  <si>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IDBI Bank Ltd.</t>
  </si>
  <si>
    <t>Indian Bank</t>
  </si>
  <si>
    <t>Indian Overseas Bank</t>
  </si>
  <si>
    <t>Oriental Bank of Comm.</t>
  </si>
  <si>
    <t>Punjab and Sindh Bank</t>
  </si>
  <si>
    <t>Punjab National Bank</t>
  </si>
  <si>
    <t>Syndicate Bank</t>
  </si>
  <si>
    <t>Union Bank of India</t>
  </si>
  <si>
    <t>United Bank of India</t>
  </si>
  <si>
    <t>Bharatiya Mahila Bank</t>
  </si>
  <si>
    <t>SUB TOTAL</t>
  </si>
  <si>
    <t>S.B. of Hyderabad</t>
  </si>
  <si>
    <t>S.B. of Mysore</t>
  </si>
  <si>
    <t>S.B. of Patiala</t>
  </si>
  <si>
    <t>S.B. of Travancore</t>
  </si>
  <si>
    <t>S.B.B. of Jaipur</t>
  </si>
  <si>
    <t>State Bank of India</t>
  </si>
  <si>
    <t>Dhan Lakshmi Bank</t>
  </si>
  <si>
    <t>HDFC Bank</t>
  </si>
  <si>
    <t>ICICI Bank</t>
  </si>
  <si>
    <t>Ing Vysya Bank</t>
  </si>
  <si>
    <t>Karnataka Bank Limited</t>
  </si>
  <si>
    <t>Kotak Mahindra Bank</t>
  </si>
  <si>
    <t>The Federal Bank Ltd.</t>
  </si>
  <si>
    <t>The Jammu and Kashmir Bank</t>
  </si>
  <si>
    <t>The Karur Vysya Bank Ltd.</t>
  </si>
  <si>
    <t>Ratnakar Bank</t>
  </si>
  <si>
    <t>Yes Bank</t>
  </si>
  <si>
    <t>The South indian Bank</t>
  </si>
  <si>
    <t>Standard Chartered Bank</t>
  </si>
  <si>
    <t>Citi Bank</t>
  </si>
  <si>
    <t>DCB</t>
  </si>
  <si>
    <t>M.P.Co-operative Bank</t>
  </si>
  <si>
    <t>M.P.S.A.R.D.B.</t>
  </si>
  <si>
    <t>BANK WISE ANNUAL CREDIT PLAN PRIORITY SECTOR FY 2015-16 (As on 31.12.2015)</t>
  </si>
  <si>
    <t>M.P.S.A.R.D.A</t>
  </si>
  <si>
    <t>DHAN LAXMI BANK</t>
  </si>
  <si>
    <t>RATNAKAR BANK</t>
  </si>
  <si>
    <t>FEDERAL BANK LTD</t>
  </si>
  <si>
    <t>STANDARD CHARTERED BANK</t>
  </si>
  <si>
    <t>CITI BANK</t>
  </si>
  <si>
    <t>UCO Bank</t>
  </si>
  <si>
    <t>TABLE04</t>
  </si>
  <si>
    <t xml:space="preserve">ICICI BANK LTD </t>
  </si>
  <si>
    <t>ORIENTAL BANK OF COMM.</t>
  </si>
  <si>
    <t>BANK WISE NON-PRIORITY SECTOR ADVANCES (OUTSTANDING) AS ON 31.12.2015</t>
  </si>
  <si>
    <t>CORP. BANK</t>
  </si>
  <si>
    <t>Uco Bank</t>
  </si>
  <si>
    <t>IDBI Bank</t>
  </si>
  <si>
    <t>Oriental Bank of Commerce</t>
  </si>
  <si>
    <t>Punjab &amp; Sind Bank</t>
  </si>
  <si>
    <t>S.B.of Mysore</t>
  </si>
  <si>
    <t>S.B.of Patiala</t>
  </si>
  <si>
    <t>S.B.of Travancore</t>
  </si>
  <si>
    <t>S.B. of Bikaner &amp; Jaipur</t>
  </si>
  <si>
    <t>Karnataka Bank Ltd</t>
  </si>
  <si>
    <t>Dhan Laxmi Bank Ltd.</t>
  </si>
  <si>
    <t>Indusind Bank Ltd.</t>
  </si>
  <si>
    <t>Laxmi Vilas Bank Ltd.</t>
  </si>
  <si>
    <t xml:space="preserve">The Jammu &amp; Kashmir Bank </t>
  </si>
  <si>
    <t>Karur Vysya Bank</t>
  </si>
  <si>
    <t>The South Indian Bank</t>
  </si>
  <si>
    <t>DCB Bank</t>
  </si>
  <si>
    <t xml:space="preserve">M G B </t>
  </si>
  <si>
    <t>SUB TOTAL SBI Group</t>
  </si>
  <si>
    <t>SUB TOTAL PVT.BANKS</t>
  </si>
  <si>
    <t>SUB TOTAL CO-OPERATIVE</t>
  </si>
  <si>
    <t xml:space="preserve">GRAND TOTAL </t>
  </si>
  <si>
    <t>Convenor: Central Bank of India</t>
  </si>
  <si>
    <t>CENTRE WISE INFORMATION REGARDING DEPOSITS, ADVANCES AND C.D.RATIO  As on 31.12.2015</t>
  </si>
  <si>
    <t>BANKWISE TOTAL DEPOSITS, ADVANCES AND C.D.RATIO  As on 31.12.2015</t>
  </si>
  <si>
    <t>APEX</t>
  </si>
  <si>
    <t>SBI</t>
  </si>
  <si>
    <t>NPA%</t>
  </si>
  <si>
    <t>IDBI</t>
  </si>
  <si>
    <t xml:space="preserve">ICICI BANK </t>
  </si>
  <si>
    <t>OBC</t>
  </si>
  <si>
    <t>No. of transactions upto previous month</t>
  </si>
  <si>
    <t>Amount of transactions upto previous month     (In Crore)</t>
  </si>
  <si>
    <t>No. of transactions during the month</t>
  </si>
  <si>
    <t>Amount of transactions during the month (In Crore)</t>
  </si>
  <si>
    <t>Commission paid to BCAs during the month     (In lakh)</t>
  </si>
  <si>
    <t>Indusind Bank</t>
  </si>
  <si>
    <t>Madhyanchal Gramin Bank</t>
  </si>
  <si>
    <t>Punjab &amp; Sindh Bank</t>
  </si>
  <si>
    <t>City Union Bank Ltd.</t>
  </si>
  <si>
    <t>Federal Bank Ltd</t>
  </si>
  <si>
    <t>SR</t>
  </si>
  <si>
    <t>O.Bank of Commerce</t>
  </si>
  <si>
    <t>SUB TOTAL (PSB)</t>
  </si>
  <si>
    <t>AXIS Bank</t>
  </si>
  <si>
    <t>INDUSIND BANK</t>
  </si>
  <si>
    <t>KOTAK MAHINDRA</t>
  </si>
  <si>
    <t>KARNATAKA BANK</t>
  </si>
  <si>
    <t>RBL BANK</t>
  </si>
  <si>
    <t>FEDERAL BANK</t>
  </si>
  <si>
    <t>SUB TOTAL (PVT BANKS)</t>
  </si>
  <si>
    <t>SUB TOTAL (RRB)</t>
  </si>
  <si>
    <t>GRAND TOTAL</t>
  </si>
  <si>
    <t>NARMADA JHABUA GRAMIN BANK</t>
  </si>
  <si>
    <t>BOI</t>
  </si>
  <si>
    <t xml:space="preserve">PUNJAB NATION BANK </t>
  </si>
  <si>
    <t>IOB</t>
  </si>
  <si>
    <t>Bank wise Position of Branches/ATM as on 31st December 2015</t>
  </si>
  <si>
    <t>SLBC Madhya Pradesh Convenor: Central Bank of India    TABLE: 1</t>
  </si>
  <si>
    <t>CARD ISSUED (No.)DURING FY 2015-16</t>
  </si>
  <si>
    <t xml:space="preserve">                                  SLBC Madhya Pradesh. Convenor-Central Bank of India                                                               </t>
  </si>
  <si>
    <t>Commission paid to BCAs from 01.04.2015 to 31.12.2015 (In lakh)</t>
  </si>
  <si>
    <t xml:space="preserve">PERFORMANCE OF BCs </t>
  </si>
  <si>
    <t>TABLE: 20</t>
  </si>
  <si>
    <t>Target as per DFS</t>
  </si>
  <si>
    <t>Progress as on 29.02.2016</t>
  </si>
  <si>
    <t>No. of Branches</t>
  </si>
  <si>
    <t>Amt in Cr.</t>
  </si>
  <si>
    <t xml:space="preserve"> Amt. (In Crore)</t>
  </si>
  <si>
    <t>PSBs TOTAL</t>
  </si>
  <si>
    <t>R B L Bank</t>
  </si>
  <si>
    <t>PVT. BANKS TOTAL</t>
  </si>
  <si>
    <t>RRBs TOTAL</t>
  </si>
  <si>
    <t>TOTAL STATE</t>
  </si>
  <si>
    <t>TABLE: 7</t>
  </si>
  <si>
    <t>TABLE-9</t>
  </si>
  <si>
    <t>MADHYANCHAL GRAMIN BANK</t>
  </si>
  <si>
    <t>Name of bank</t>
  </si>
  <si>
    <t>Submitted cases from April 2015.</t>
  </si>
  <si>
    <t>Pending for disbursement out of sanction cases during previous yr.</t>
  </si>
  <si>
    <t>Sanctioned during the current year</t>
  </si>
  <si>
    <t xml:space="preserve">Total Sanction      </t>
  </si>
  <si>
    <t>Returned by bank</t>
  </si>
  <si>
    <t xml:space="preserve">Pending for sanction </t>
  </si>
  <si>
    <t>Disbursement (Amt.in lakhs)</t>
  </si>
  <si>
    <t>COLOMN NO.07+09</t>
  </si>
  <si>
    <t>COLOMN NO. 08+10</t>
  </si>
  <si>
    <t>COLOMN NO. 05-09-13</t>
  </si>
  <si>
    <t>COLOMN NO.06-10-14</t>
  </si>
  <si>
    <t>out of coloumn no.7</t>
  </si>
  <si>
    <t>out of coloumn no.8</t>
  </si>
  <si>
    <t>out of coloumn no.9</t>
  </si>
  <si>
    <t>out of coloumn no.10</t>
  </si>
  <si>
    <t>COLOMN NO. 7-17</t>
  </si>
  <si>
    <t>COLOMN NO. 8-18</t>
  </si>
  <si>
    <t>COLOMN NO. 9-19</t>
  </si>
  <si>
    <t>COLOMN NO. 10-20</t>
  </si>
  <si>
    <t xml:space="preserve">NO. </t>
  </si>
  <si>
    <t xml:space="preserve">ALB  </t>
  </si>
  <si>
    <t xml:space="preserve">AXIS Bank  </t>
  </si>
  <si>
    <t xml:space="preserve">BOB  </t>
  </si>
  <si>
    <t xml:space="preserve">BOI  </t>
  </si>
  <si>
    <t xml:space="preserve">BOM  </t>
  </si>
  <si>
    <t xml:space="preserve">CBI  </t>
  </si>
  <si>
    <t xml:space="preserve">CMPGB  </t>
  </si>
  <si>
    <t xml:space="preserve">DCCB  </t>
  </si>
  <si>
    <t xml:space="preserve">HDFC BANK  </t>
  </si>
  <si>
    <t xml:space="preserve">I PC Bank  </t>
  </si>
  <si>
    <t xml:space="preserve">ICICI Bank  </t>
  </si>
  <si>
    <t xml:space="preserve">IDBI Bank  </t>
  </si>
  <si>
    <t xml:space="preserve">IOB  </t>
  </si>
  <si>
    <t xml:space="preserve">KOTAK MAHINDRA   </t>
  </si>
  <si>
    <t xml:space="preserve">MGB  </t>
  </si>
  <si>
    <t xml:space="preserve">NJGB  </t>
  </si>
  <si>
    <t xml:space="preserve">OBC  </t>
  </si>
  <si>
    <t xml:space="preserve">P&amp;S  </t>
  </si>
  <si>
    <t xml:space="preserve">PNB  </t>
  </si>
  <si>
    <t xml:space="preserve">Sanghmitra  </t>
  </si>
  <si>
    <t xml:space="preserve">SBBJ  </t>
  </si>
  <si>
    <t xml:space="preserve">SBI  </t>
  </si>
  <si>
    <t xml:space="preserve">Syndicate Bank  </t>
  </si>
  <si>
    <t xml:space="preserve">UBI  </t>
  </si>
  <si>
    <t xml:space="preserve">UCO Bank  </t>
  </si>
  <si>
    <t xml:space="preserve">UNITED BANK  </t>
  </si>
  <si>
    <t xml:space="preserve">Vijaya bank  </t>
  </si>
  <si>
    <t xml:space="preserve">YES BANK  </t>
  </si>
  <si>
    <t>SN</t>
  </si>
  <si>
    <t>Target allocated for the FY 2015-16</t>
  </si>
  <si>
    <t>Application 
received          during FY</t>
  </si>
  <si>
    <t>Sanctioned 
during FY</t>
  </si>
  <si>
    <t>Disbursed 
during FY</t>
  </si>
  <si>
    <t>Pending for Sanction 
at the end of Q3</t>
  </si>
  <si>
    <t>Pending for 
Disbursement
at the end of Q3</t>
  </si>
  <si>
    <t>% Achievment Sanction against Target</t>
  </si>
  <si>
    <t>% Achievment Disbursement against Sanction</t>
  </si>
  <si>
    <t xml:space="preserve">No. </t>
  </si>
  <si>
    <t>Amount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</si>
  <si>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</si>
  <si>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</si>
  <si>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</si>
  <si>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</si>
  <si>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</si>
  <si>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</si>
  <si>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</si>
  <si>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</si>
  <si>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</si>
  <si>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</si>
  <si>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</si>
  <si>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</si>
  <si>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</si>
  <si>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</si>
  <si>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</si>
  <si>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Grand Total</t>
  </si>
  <si>
    <t>Convenor: Central Bank of India TABLE: 15  Amt. Rs in Lakhs</t>
  </si>
  <si>
    <t>Banks</t>
  </si>
  <si>
    <t xml:space="preserve">Bank of India </t>
  </si>
  <si>
    <t xml:space="preserve">Corporation Bank </t>
  </si>
  <si>
    <t>Dist Central Co-op Bank</t>
  </si>
  <si>
    <t>HDFC Bank Ltd.</t>
  </si>
  <si>
    <t>ICICI BANK</t>
  </si>
  <si>
    <t xml:space="preserve">Indian Bank </t>
  </si>
  <si>
    <t>Karnataka Bank Ltd.</t>
  </si>
  <si>
    <t>Narmada Jhabua Gramin Bank</t>
  </si>
  <si>
    <t>Ratnakar Bank Ltd.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</si>
  <si>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</si>
  <si>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</si>
  <si>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</si>
  <si>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</si>
  <si>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</si>
  <si>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The Jammu &amp; Kashmir Bank</t>
  </si>
  <si>
    <t>The South Indian Bank Ltd.</t>
  </si>
  <si>
    <t xml:space="preserve">UCO Bank </t>
  </si>
  <si>
    <t>Tamil markentil bank</t>
  </si>
  <si>
    <t>% Achievment Sanction against Receiving</t>
  </si>
  <si>
    <t>Convenor: Central Bank of India TABLE: 17  Amt. Rs in Lakhs</t>
  </si>
  <si>
    <t>Convenor: Central Bank of India TABLE: 16  Amt. Rs in Lakhs</t>
  </si>
  <si>
    <t>Convenor: Central Bank of India TABLE: 18  Amt. Rs in Lakhs</t>
  </si>
  <si>
    <t>BANKWISE PROGRESS UNDER PMEGP FY 2015-16</t>
  </si>
  <si>
    <t>BANK WISE PROGRESS UNDER MUKHYAMANTRI ARTHIK KALYAN YOJANA FY 2015-16</t>
  </si>
  <si>
    <t>BANK WISE PROGRESS UNDER MUKHYAMANTRI SWAROJGAR YOJANA FY 2015-16</t>
  </si>
  <si>
    <t>BANK WISE PROGRESS UNDER MUKHYAMANTRI YUVA UDYAMI YOJANA FY 2015-16</t>
  </si>
  <si>
    <t>CMPGP</t>
  </si>
  <si>
    <t>TABLE: 21</t>
  </si>
  <si>
    <t xml:space="preserve"> PROGRESS UNDER MUDRA AS ON 29.02.2016                      TABLE: 22</t>
  </si>
  <si>
    <t>Bank Credit linkage information of M.P.State Rural Livelihood Mission (SRLM) for the period 1ST APRIL TO DEC 2015....  (Amount in lakhs.) TABLE: 23</t>
  </si>
  <si>
    <t>LOAN DISBURSED UPTO QUARTER DEC'15</t>
  </si>
  <si>
    <t xml:space="preserve">LOANS GUARANTTED BY MP GOVT. </t>
  </si>
  <si>
    <t>OF WHICH GIRL STUDENTS</t>
  </si>
  <si>
    <t xml:space="preserve">LOAN OUTSTANDING </t>
  </si>
  <si>
    <t>HSBC</t>
  </si>
  <si>
    <t>A/cs</t>
  </si>
  <si>
    <t>APPLICATIONS RECEVED</t>
  </si>
  <si>
    <t xml:space="preserve">LOAN SANCTIONED </t>
  </si>
  <si>
    <t>ICICI Bank Ltd</t>
  </si>
  <si>
    <t>AGR</t>
  </si>
  <si>
    <t>OPS</t>
  </si>
  <si>
    <t>NPS</t>
  </si>
  <si>
    <t xml:space="preserve">DATA ON COVERAGE OF WOMEN </t>
  </si>
  <si>
    <t>APPL.      RECEIVED</t>
  </si>
  <si>
    <t xml:space="preserve"> APPL.    SANCTIONED</t>
  </si>
  <si>
    <t>APPL.     DISBURSED</t>
  </si>
  <si>
    <t>TOTAL OUTSTANDING</t>
  </si>
  <si>
    <t>NPA A/Cs</t>
  </si>
  <si>
    <t>TABLE:27</t>
  </si>
  <si>
    <t xml:space="preserve">LOANS DISBURSED TO MINIORITY COMMUNITIES (RELIGION WISE) </t>
  </si>
  <si>
    <t>LOANS OUTSTANDING TO MINIORITY COMMUNITIES (RELIGION WISE)</t>
  </si>
  <si>
    <t>BANK WISE OUTSTANDING UNDER MSME AS ON 31.12.2015</t>
  </si>
  <si>
    <t>TABLE: 30</t>
  </si>
  <si>
    <t>Bank-wise Summary showing status of RRCs for the period of  01/04/2015 - 02/03/2016</t>
  </si>
  <si>
    <t>Central MP Gramin Bank</t>
  </si>
  <si>
    <t>Hongkong Sanghai Bank</t>
  </si>
  <si>
    <t>Kotak Mahindra Bank Ltd.</t>
  </si>
  <si>
    <t xml:space="preserve">Madhyanchal Gramin Bank </t>
  </si>
  <si>
    <t>Punjab and Sind Bank</t>
  </si>
  <si>
    <t>Saraswat Co-op. Bank Ltd.</t>
  </si>
  <si>
    <t>The South Indian Bank Ltd</t>
  </si>
  <si>
    <t>ING Vysya Bank</t>
  </si>
  <si>
    <t>Amount in Rs. in Lakhs    TABLE: 14</t>
  </si>
  <si>
    <t>FINANCIAL ASSISTANCE TO Schedule Caste</t>
  </si>
  <si>
    <t>RELIEF MEASURES EXTENDED BY BANKS ON ACCOUNT OF NATURAL CALAMITIES IN MADHYA PRADESH</t>
  </si>
  <si>
    <t>Year 2014-15</t>
  </si>
  <si>
    <t>Year 2015-16 (31.12.2015)</t>
  </si>
  <si>
    <t>Amt. In Crore</t>
  </si>
  <si>
    <t>S.No.</t>
  </si>
  <si>
    <t>Name of Bank</t>
  </si>
  <si>
    <t>Amt. Restructure / Rescheduled</t>
  </si>
  <si>
    <t>Fresh Finance / Relending provided</t>
  </si>
  <si>
    <t>No. of A/c</t>
  </si>
  <si>
    <t>Bandan Bank</t>
  </si>
  <si>
    <t xml:space="preserve">TOTAL </t>
  </si>
  <si>
    <t>TABLE: 33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</si>
</sst>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\ \ "/>
    <numFmt numFmtId="165" formatCode="[$-4009]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</numFmts>
  <fonts count="97">
    <font>
      <sz val="10"/>
      <color theme="4" tint="-0.2499399930238723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49"/>
      <name val="Calibri"/>
      <family val="2"/>
    </font>
    <font>
      <b/>
      <sz val="11"/>
      <color indexed="8"/>
      <name val="Kokila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0"/>
      <name val="Calibri"/>
      <family val="2"/>
    </font>
    <font>
      <b/>
      <sz val="14"/>
      <name val="Kokila"/>
      <family val="2"/>
    </font>
    <font>
      <b/>
      <sz val="16"/>
      <name val="Times New Roman"/>
      <family val="1"/>
    </font>
    <font>
      <b/>
      <sz val="16"/>
      <name val="Kokila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1.9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6"/>
      <color indexed="49"/>
      <name val="Calibri"/>
      <family val="2"/>
    </font>
    <font>
      <sz val="14"/>
      <color indexed="4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63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4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49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6"/>
      <color theme="4" tint="-0.24993999302387238"/>
      <name val="Calibri"/>
      <family val="2"/>
    </font>
    <font>
      <sz val="14"/>
      <color theme="4" tint="-0.24993999302387238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3999302387238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4" tint="-0.24993999302387238"/>
      <name val="Calibri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>
        <color rgb="FF000000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top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Protection="0">
      <alignment vertical="center"/>
    </xf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4" applyNumberFormat="0" applyFill="0" applyAlignment="0" applyProtection="0"/>
    <xf numFmtId="0" fontId="73" fillId="31" borderId="0" applyNumberFormat="0" applyBorder="0" applyAlignment="0" applyProtection="0"/>
    <xf numFmtId="0" fontId="74" fillId="0" borderId="0">
      <alignment/>
      <protection/>
    </xf>
    <xf numFmtId="0" fontId="0" fillId="0" borderId="0">
      <alignment vertical="top" wrapText="1"/>
      <protection/>
    </xf>
    <xf numFmtId="0" fontId="7" fillId="32" borderId="5" applyNumberFormat="0" applyFont="0" applyAlignment="0" applyProtection="0"/>
    <xf numFmtId="0" fontId="75" fillId="27" borderId="6" applyNumberFormat="0" applyAlignment="0" applyProtection="0"/>
    <xf numFmtId="9" fontId="7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0" borderId="0" applyNumberFormat="0" applyFill="0" applyBorder="0" applyAlignment="0" applyProtection="0"/>
  </cellStyleXfs>
  <cellXfs count="690">
    <xf numFmtId="0" fontId="0" fillId="0" borderId="0" xfId="0" applyFont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0" fontId="4" fillId="33" borderId="8" xfId="0" applyFont="1" applyFill="1" applyBorder="1" applyAlignment="1">
      <alignment horizontal="center" vertical="center" wrapText="1"/>
    </xf>
    <xf numFmtId="2" fontId="4" fillId="33" borderId="8" xfId="0" applyNumberFormat="1" applyFont="1" applyFill="1" applyBorder="1" applyAlignment="1">
      <alignment horizontal="center" vertical="center" wrapText="1"/>
    </xf>
    <xf numFmtId="1" fontId="4" fillId="33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6" fillId="33" borderId="9" xfId="0" applyFont="1" applyFill="1" applyBorder="1" applyAlignment="1">
      <alignment vertical="center"/>
    </xf>
    <xf numFmtId="2" fontId="6" fillId="33" borderId="8" xfId="0" applyNumberFormat="1" applyFont="1" applyFill="1" applyBorder="1" applyAlignment="1">
      <alignment vertical="center"/>
    </xf>
    <xf numFmtId="0" fontId="6" fillId="33" borderId="8" xfId="0" applyFont="1" applyFill="1" applyBorder="1" applyAlignment="1">
      <alignment vertical="center"/>
    </xf>
    <xf numFmtId="1" fontId="6" fillId="33" borderId="8" xfId="0" applyNumberFormat="1" applyFont="1" applyFill="1" applyBorder="1" applyAlignment="1">
      <alignment vertical="center"/>
    </xf>
    <xf numFmtId="1" fontId="3" fillId="33" borderId="8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 applyProtection="1">
      <alignment vertical="top" wrapText="1"/>
      <protection locked="0"/>
    </xf>
    <xf numFmtId="2" fontId="2" fillId="33" borderId="0" xfId="0" applyNumberFormat="1" applyFont="1" applyFill="1" applyAlignment="1" applyProtection="1">
      <alignment horizontal="center" vertical="center" wrapText="1"/>
      <protection locked="0"/>
    </xf>
    <xf numFmtId="2" fontId="3" fillId="33" borderId="0" xfId="0" applyNumberFormat="1" applyFont="1" applyFill="1" applyAlignment="1" applyProtection="1">
      <alignment vertical="top" wrapText="1"/>
      <protection locked="0"/>
    </xf>
    <xf numFmtId="1" fontId="2" fillId="33" borderId="0" xfId="0" applyNumberFormat="1" applyFont="1" applyFill="1" applyAlignment="1" applyProtection="1">
      <alignment horizontal="center" vertical="top" wrapText="1"/>
      <protection locked="0"/>
    </xf>
    <xf numFmtId="1" fontId="2" fillId="33" borderId="0" xfId="0" applyNumberFormat="1" applyFont="1" applyFill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top" wrapText="1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164" fontId="2" fillId="33" borderId="0" xfId="0" applyNumberFormat="1" applyFont="1" applyFill="1" applyBorder="1" applyAlignment="1" applyProtection="1">
      <alignment vertical="top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Alignment="1" applyProtection="1">
      <alignment vertical="top" wrapText="1"/>
      <protection locked="0"/>
    </xf>
    <xf numFmtId="0" fontId="2" fillId="33" borderId="0" xfId="0" applyFont="1" applyFill="1" applyAlignment="1" applyProtection="1">
      <alignment horizontal="center" vertical="top" wrapText="1"/>
      <protection locked="0"/>
    </xf>
    <xf numFmtId="0" fontId="3" fillId="33" borderId="0" xfId="0" applyFont="1" applyFill="1" applyAlignment="1" applyProtection="1">
      <alignment vertical="top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1" xfId="0" applyNumberFormat="1" applyFont="1" applyFill="1" applyBorder="1" applyAlignment="1" applyProtection="1">
      <alignment horizontal="right" vertical="center" wrapText="1"/>
      <protection locked="0"/>
    </xf>
    <xf numFmtId="1" fontId="43" fillId="33" borderId="0" xfId="0" applyNumberFormat="1" applyFont="1" applyFill="1" applyAlignment="1" applyProtection="1">
      <alignment vertical="top" wrapText="1"/>
      <protection locked="0"/>
    </xf>
    <xf numFmtId="0" fontId="43" fillId="33" borderId="0" xfId="0" applyFont="1" applyFill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1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0" xfId="0" applyNumberFormat="1" applyFont="1" applyFill="1" applyAlignment="1" applyProtection="1">
      <alignment horizontal="center" vertical="top" wrapText="1"/>
      <protection locked="0"/>
    </xf>
    <xf numFmtId="2" fontId="2" fillId="33" borderId="0" xfId="0" applyNumberFormat="1" applyFont="1" applyFill="1" applyAlignment="1" applyProtection="1">
      <alignment vertical="top" wrapText="1"/>
      <protection locked="0"/>
    </xf>
    <xf numFmtId="0" fontId="43" fillId="33" borderId="0" xfId="0" applyFont="1" applyFill="1" applyAlignment="1">
      <alignment vertical="top" wrapText="1"/>
    </xf>
    <xf numFmtId="0" fontId="3" fillId="33" borderId="0" xfId="0" applyFont="1" applyFill="1" applyAlignment="1" applyProtection="1">
      <alignment vertical="center" wrapText="1"/>
      <protection locked="0"/>
    </xf>
    <xf numFmtId="1" fontId="43" fillId="33" borderId="0" xfId="0" applyNumberFormat="1" applyFont="1" applyFill="1" applyAlignment="1">
      <alignment vertical="top" wrapText="1"/>
    </xf>
    <xf numFmtId="0" fontId="6" fillId="33" borderId="8" xfId="0" applyFont="1" applyFill="1" applyBorder="1" applyAlignment="1">
      <alignment horizontal="center" vertical="center" wrapText="1"/>
    </xf>
    <xf numFmtId="0" fontId="6" fillId="33" borderId="8" xfId="0" applyFont="1" applyFill="1" applyBorder="1" applyAlignment="1">
      <alignment horizontal="left" vertical="center" wrapText="1"/>
    </xf>
    <xf numFmtId="1" fontId="2" fillId="33" borderId="8" xfId="0" applyNumberFormat="1" applyFont="1" applyFill="1" applyBorder="1" applyAlignment="1">
      <alignment horizontal="right" vertical="center" wrapText="1"/>
    </xf>
    <xf numFmtId="0" fontId="43" fillId="33" borderId="8" xfId="0" applyFont="1" applyFill="1" applyBorder="1" applyAlignment="1">
      <alignment vertical="top" wrapText="1"/>
    </xf>
    <xf numFmtId="1" fontId="3" fillId="33" borderId="0" xfId="0" applyNumberFormat="1" applyFont="1" applyFill="1" applyAlignment="1" applyProtection="1">
      <alignment vertical="top" wrapText="1"/>
      <protection locked="0"/>
    </xf>
    <xf numFmtId="2" fontId="5" fillId="33" borderId="0" xfId="0" applyNumberFormat="1" applyFont="1" applyFill="1" applyBorder="1" applyAlignment="1" applyProtection="1">
      <alignment horizontal="center" vertical="top" wrapText="1"/>
      <protection locked="0"/>
    </xf>
    <xf numFmtId="1" fontId="2" fillId="33" borderId="8" xfId="0" applyNumberFormat="1" applyFont="1" applyFill="1" applyBorder="1" applyAlignment="1" applyProtection="1">
      <alignment horizontal="right" vertical="center" wrapText="1"/>
      <protection locked="0"/>
    </xf>
    <xf numFmtId="1" fontId="2" fillId="33" borderId="8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>
      <alignment vertical="top" wrapText="1"/>
    </xf>
    <xf numFmtId="1" fontId="2" fillId="33" borderId="0" xfId="0" applyNumberFormat="1" applyFont="1" applyFill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33" borderId="0" xfId="0" applyFont="1" applyFill="1" applyAlignment="1" applyProtection="1">
      <alignment vertical="center" wrapText="1"/>
      <protection locked="0"/>
    </xf>
    <xf numFmtId="2" fontId="3" fillId="33" borderId="0" xfId="0" applyNumberFormat="1" applyFont="1" applyFill="1" applyAlignment="1" applyProtection="1">
      <alignment vertical="center" wrapText="1"/>
      <protection locked="0"/>
    </xf>
    <xf numFmtId="1" fontId="2" fillId="33" borderId="0" xfId="0" applyNumberFormat="1" applyFont="1" applyFill="1" applyAlignment="1" applyProtection="1">
      <alignment horizontal="center" vertical="center" wrapText="1"/>
      <protection locked="0"/>
    </xf>
    <xf numFmtId="1" fontId="2" fillId="33" borderId="0" xfId="0" applyNumberFormat="1" applyFont="1" applyFill="1" applyAlignment="1" applyProtection="1">
      <alignment vertical="center" wrapText="1"/>
      <protection locked="0"/>
    </xf>
    <xf numFmtId="0" fontId="43" fillId="33" borderId="0" xfId="0" applyFont="1" applyFill="1" applyAlignment="1" applyProtection="1">
      <alignment horizontal="center" vertical="center" wrapText="1"/>
      <protection locked="0"/>
    </xf>
    <xf numFmtId="1" fontId="43" fillId="33" borderId="0" xfId="0" applyNumberFormat="1" applyFont="1" applyFill="1" applyAlignment="1" applyProtection="1">
      <alignment vertical="center" wrapText="1"/>
      <protection locked="0"/>
    </xf>
    <xf numFmtId="1" fontId="2" fillId="33" borderId="0" xfId="0" applyNumberFormat="1" applyFont="1" applyFill="1" applyAlignment="1" applyProtection="1">
      <alignment horizontal="right" vertical="top" wrapText="1"/>
      <protection locked="0"/>
    </xf>
    <xf numFmtId="1" fontId="3" fillId="33" borderId="10" xfId="0" applyNumberFormat="1" applyFont="1" applyFill="1" applyBorder="1" applyAlignment="1" applyProtection="1">
      <alignment vertical="top" wrapText="1"/>
      <protection locked="0"/>
    </xf>
    <xf numFmtId="2" fontId="5" fillId="33" borderId="0" xfId="0" applyNumberFormat="1" applyFont="1" applyFill="1" applyAlignment="1" applyProtection="1">
      <alignment horizontal="center" vertical="center" wrapText="1"/>
      <protection locked="0"/>
    </xf>
    <xf numFmtId="1" fontId="5" fillId="33" borderId="0" xfId="0" applyNumberFormat="1" applyFont="1" applyFill="1" applyAlignment="1" applyProtection="1">
      <alignment horizontal="center" vertical="center" wrapText="1"/>
      <protection locked="0"/>
    </xf>
    <xf numFmtId="1" fontId="43" fillId="33" borderId="0" xfId="0" applyNumberFormat="1" applyFont="1" applyFill="1" applyAlignment="1" applyProtection="1">
      <alignment horizontal="center" vertical="top" wrapText="1"/>
      <protection locked="0"/>
    </xf>
    <xf numFmtId="1" fontId="43" fillId="33" borderId="0" xfId="0" applyNumberFormat="1" applyFont="1" applyFill="1" applyAlignment="1" applyProtection="1">
      <alignment horizontal="right" vertical="top" wrapText="1"/>
      <protection locked="0"/>
    </xf>
    <xf numFmtId="0" fontId="79" fillId="0" borderId="0" xfId="0" applyFont="1" applyAlignment="1">
      <alignment vertical="center" wrapText="1"/>
    </xf>
    <xf numFmtId="1" fontId="2" fillId="33" borderId="0" xfId="0" applyNumberFormat="1" applyFont="1" applyFill="1" applyAlignment="1" applyProtection="1">
      <alignment horizontal="right" vertical="center" wrapText="1"/>
      <protection locked="0"/>
    </xf>
    <xf numFmtId="1" fontId="43" fillId="33" borderId="0" xfId="0" applyNumberFormat="1" applyFont="1" applyFill="1" applyAlignment="1" applyProtection="1">
      <alignment horizontal="center" vertical="center" wrapText="1"/>
      <protection locked="0"/>
    </xf>
    <xf numFmtId="1" fontId="43" fillId="33" borderId="0" xfId="0" applyNumberFormat="1" applyFont="1" applyFill="1" applyAlignment="1" applyProtection="1">
      <alignment horizontal="right" vertical="center" wrapText="1"/>
      <protection locked="0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Alignment="1" applyProtection="1">
      <alignment vertical="top" wrapText="1"/>
      <protection locked="0"/>
    </xf>
    <xf numFmtId="1" fontId="5" fillId="33" borderId="0" xfId="0" applyNumberFormat="1" applyFont="1" applyFill="1" applyAlignment="1" applyProtection="1">
      <alignment vertical="top" wrapText="1"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2" fontId="6" fillId="33" borderId="0" xfId="0" applyNumberFormat="1" applyFont="1" applyFill="1" applyAlignment="1" applyProtection="1">
      <alignment horizontal="center" vertical="center" wrapText="1"/>
      <protection locked="0"/>
    </xf>
    <xf numFmtId="2" fontId="5" fillId="33" borderId="0" xfId="0" applyNumberFormat="1" applyFont="1" applyFill="1" applyAlignment="1" applyProtection="1">
      <alignment vertical="top" wrapText="1"/>
      <protection locked="0"/>
    </xf>
    <xf numFmtId="1" fontId="6" fillId="33" borderId="0" xfId="0" applyNumberFormat="1" applyFont="1" applyFill="1" applyAlignment="1" applyProtection="1">
      <alignment horizontal="center" vertical="top" wrapText="1"/>
      <protection locked="0"/>
    </xf>
    <xf numFmtId="1" fontId="6" fillId="33" borderId="0" xfId="0" applyNumberFormat="1" applyFont="1" applyFill="1" applyAlignment="1" applyProtection="1">
      <alignment vertical="top" wrapText="1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1" fontId="80" fillId="33" borderId="8" xfId="0" applyNumberFormat="1" applyFont="1" applyFill="1" applyBorder="1" applyAlignment="1" applyProtection="1">
      <alignment vertical="top" wrapText="1"/>
      <protection locked="0"/>
    </xf>
    <xf numFmtId="1" fontId="80" fillId="33" borderId="8" xfId="0" applyNumberFormat="1" applyFont="1" applyFill="1" applyBorder="1" applyAlignment="1" applyProtection="1">
      <alignment horizontal="right" vertical="center" wrapText="1"/>
      <protection/>
    </xf>
    <xf numFmtId="1" fontId="80" fillId="34" borderId="8" xfId="0" applyNumberFormat="1" applyFont="1" applyFill="1" applyBorder="1" applyAlignment="1" applyProtection="1">
      <alignment horizontal="right" vertical="center" wrapText="1"/>
      <protection/>
    </xf>
    <xf numFmtId="1" fontId="80" fillId="33" borderId="8" xfId="0" applyNumberFormat="1" applyFont="1" applyFill="1" applyBorder="1" applyAlignment="1">
      <alignment/>
    </xf>
    <xf numFmtId="2" fontId="80" fillId="33" borderId="8" xfId="0" applyNumberFormat="1" applyFont="1" applyFill="1" applyBorder="1" applyAlignment="1" applyProtection="1">
      <alignment vertical="top" wrapText="1"/>
      <protection locked="0"/>
    </xf>
    <xf numFmtId="2" fontId="80" fillId="33" borderId="8" xfId="0" applyNumberFormat="1" applyFont="1" applyFill="1" applyBorder="1" applyAlignment="1" applyProtection="1">
      <alignment horizontal="right" vertical="center" wrapText="1"/>
      <protection/>
    </xf>
    <xf numFmtId="2" fontId="80" fillId="34" borderId="8" xfId="0" applyNumberFormat="1" applyFont="1" applyFill="1" applyBorder="1" applyAlignment="1" applyProtection="1">
      <alignment horizontal="right" vertical="center" wrapText="1"/>
      <protection/>
    </xf>
    <xf numFmtId="1" fontId="11" fillId="33" borderId="0" xfId="0" applyNumberFormat="1" applyFont="1" applyFill="1" applyAlignment="1" applyProtection="1">
      <alignment vertical="top" wrapText="1"/>
      <protection/>
    </xf>
    <xf numFmtId="0" fontId="11" fillId="33" borderId="0" xfId="0" applyFont="1" applyFill="1" applyAlignment="1" applyProtection="1">
      <alignment vertical="top" wrapText="1"/>
      <protection/>
    </xf>
    <xf numFmtId="2" fontId="43" fillId="33" borderId="0" xfId="0" applyNumberFormat="1" applyFont="1" applyFill="1" applyAlignment="1" applyProtection="1">
      <alignment vertical="top" wrapText="1"/>
      <protection locked="0"/>
    </xf>
    <xf numFmtId="1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/>
    </xf>
    <xf numFmtId="1" fontId="2" fillId="33" borderId="11" xfId="0" applyNumberFormat="1" applyFont="1" applyFill="1" applyBorder="1" applyAlignment="1" applyProtection="1">
      <alignment horizontal="right" vertical="center" wrapText="1"/>
      <protection/>
    </xf>
    <xf numFmtId="2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right" vertical="center" wrapText="1"/>
      <protection/>
    </xf>
    <xf numFmtId="1" fontId="3" fillId="33" borderId="11" xfId="0" applyNumberFormat="1" applyFont="1" applyFill="1" applyBorder="1" applyAlignment="1" applyProtection="1">
      <alignment horizontal="right" vertical="center" wrapText="1"/>
      <protection/>
    </xf>
    <xf numFmtId="2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right" vertical="center" wrapText="1"/>
      <protection locked="0"/>
    </xf>
    <xf numFmtId="2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1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 locked="0"/>
    </xf>
    <xf numFmtId="2" fontId="3" fillId="0" borderId="11" xfId="0" applyNumberFormat="1" applyFont="1" applyBorder="1" applyAlignment="1" applyProtection="1">
      <alignment horizontal="right" vertical="center" wrapText="1"/>
      <protection/>
    </xf>
    <xf numFmtId="2" fontId="80" fillId="33" borderId="8" xfId="0" applyNumberFormat="1" applyFont="1" applyFill="1" applyBorder="1" applyAlignment="1" applyProtection="1" quotePrefix="1">
      <alignment horizontal="right" vertical="center" wrapText="1"/>
      <protection/>
    </xf>
    <xf numFmtId="1" fontId="81" fillId="33" borderId="8" xfId="0" applyNumberFormat="1" applyFont="1" applyFill="1" applyBorder="1" applyAlignment="1" applyProtection="1">
      <alignment horizontal="center" vertical="center" wrapText="1"/>
      <protection locked="0"/>
    </xf>
    <xf numFmtId="2" fontId="81" fillId="33" borderId="8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6" fillId="33" borderId="0" xfId="0" applyNumberFormat="1" applyFont="1" applyFill="1" applyAlignment="1" applyProtection="1">
      <alignment vertical="top" wrapText="1"/>
      <protection locked="0"/>
    </xf>
    <xf numFmtId="1" fontId="6" fillId="33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8" xfId="0" applyNumberFormat="1" applyFont="1" applyFill="1" applyBorder="1" applyAlignment="1" applyProtection="1">
      <alignment vertical="top" wrapText="1"/>
      <protection locked="0"/>
    </xf>
    <xf numFmtId="1" fontId="6" fillId="33" borderId="8" xfId="0" applyNumberFormat="1" applyFont="1" applyFill="1" applyBorder="1" applyAlignment="1" applyProtection="1">
      <alignment horizontal="left" vertical="center" wrapText="1"/>
      <protection locked="0"/>
    </xf>
    <xf numFmtId="1" fontId="6" fillId="33" borderId="8" xfId="0" applyNumberFormat="1" applyFont="1" applyFill="1" applyBorder="1" applyAlignment="1" applyProtection="1">
      <alignment horizontal="right" vertical="center" wrapText="1"/>
      <protection/>
    </xf>
    <xf numFmtId="1" fontId="6" fillId="33" borderId="8" xfId="0" applyNumberFormat="1" applyFont="1" applyFill="1" applyBorder="1" applyAlignment="1" applyProtection="1">
      <alignment horizontal="right" vertical="center" wrapText="1"/>
      <protection locked="0"/>
    </xf>
    <xf numFmtId="1" fontId="6" fillId="33" borderId="8" xfId="0" applyNumberFormat="1" applyFont="1" applyFill="1" applyBorder="1" applyAlignment="1">
      <alignment horizontal="left" vertical="center" wrapText="1"/>
    </xf>
    <xf numFmtId="1" fontId="5" fillId="33" borderId="8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8" xfId="0" applyNumberFormat="1" applyFont="1" applyFill="1" applyBorder="1" applyAlignment="1" applyProtection="1">
      <alignment horizontal="right" vertical="center" wrapText="1"/>
      <protection locked="0"/>
    </xf>
    <xf numFmtId="1" fontId="6" fillId="34" borderId="8" xfId="0" applyNumberFormat="1" applyFont="1" applyFill="1" applyBorder="1" applyAlignment="1" applyProtection="1">
      <alignment horizontal="left" vertical="center" wrapText="1"/>
      <protection locked="0"/>
    </xf>
    <xf numFmtId="1" fontId="6" fillId="34" borderId="8" xfId="0" applyNumberFormat="1" applyFont="1" applyFill="1" applyBorder="1" applyAlignment="1" applyProtection="1">
      <alignment horizontal="right" vertical="center" wrapText="1"/>
      <protection/>
    </xf>
    <xf numFmtId="1" fontId="6" fillId="34" borderId="8" xfId="0" applyNumberFormat="1" applyFont="1" applyFill="1" applyBorder="1" applyAlignment="1" applyProtection="1">
      <alignment horizontal="right" vertical="center" wrapText="1"/>
      <protection locked="0"/>
    </xf>
    <xf numFmtId="1" fontId="5" fillId="35" borderId="8" xfId="0" applyNumberFormat="1" applyFont="1" applyFill="1" applyBorder="1" applyAlignment="1" applyProtection="1">
      <alignment horizontal="right" vertical="center" wrapText="1"/>
      <protection locked="0"/>
    </xf>
    <xf numFmtId="1" fontId="5" fillId="33" borderId="8" xfId="0" applyNumberFormat="1" applyFont="1" applyFill="1" applyBorder="1" applyAlignment="1" applyProtection="1">
      <alignment vertical="top" wrapText="1"/>
      <protection locked="0"/>
    </xf>
    <xf numFmtId="1" fontId="5" fillId="33" borderId="8" xfId="0" applyNumberFormat="1" applyFont="1" applyFill="1" applyBorder="1" applyAlignment="1" applyProtection="1">
      <alignment horizontal="center" vertical="top" wrapText="1"/>
      <protection locked="0"/>
    </xf>
    <xf numFmtId="1" fontId="81" fillId="33" borderId="8" xfId="0" applyNumberFormat="1" applyFont="1" applyFill="1" applyBorder="1" applyAlignment="1" applyProtection="1">
      <alignment vertical="top" wrapText="1"/>
      <protection locked="0"/>
    </xf>
    <xf numFmtId="1" fontId="81" fillId="33" borderId="8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1" xfId="0" applyNumberFormat="1" applyFont="1" applyFill="1" applyBorder="1" applyAlignment="1" applyProtection="1">
      <alignment horizontal="right" vertical="center" wrapText="1"/>
      <protection locked="0"/>
    </xf>
    <xf numFmtId="1" fontId="2" fillId="33" borderId="8" xfId="0" applyNumberFormat="1" applyFont="1" applyFill="1" applyBorder="1" applyAlignment="1" applyProtection="1">
      <alignment horizontal="center" vertical="center" wrapText="1"/>
      <protection locked="0"/>
    </xf>
    <xf numFmtId="2" fontId="82" fillId="33" borderId="8" xfId="0" applyNumberFormat="1" applyFont="1" applyFill="1" applyBorder="1" applyAlignment="1" applyProtection="1">
      <alignment horizontal="right" vertical="center" wrapText="1"/>
      <protection/>
    </xf>
    <xf numFmtId="2" fontId="2" fillId="33" borderId="0" xfId="0" applyNumberFormat="1" applyFont="1" applyFill="1" applyAlignment="1" applyProtection="1">
      <alignment/>
      <protection locked="0"/>
    </xf>
    <xf numFmtId="1" fontId="2" fillId="33" borderId="0" xfId="0" applyNumberFormat="1" applyFont="1" applyFill="1" applyAlignment="1" applyProtection="1">
      <alignment/>
      <protection locked="0"/>
    </xf>
    <xf numFmtId="1" fontId="3" fillId="33" borderId="0" xfId="0" applyNumberFormat="1" applyFont="1" applyFill="1" applyAlignment="1" applyProtection="1">
      <alignment horizontal="center" vertical="top" wrapText="1"/>
      <protection locked="0"/>
    </xf>
    <xf numFmtId="1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8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8" xfId="0" applyNumberFormat="1" applyFont="1" applyFill="1" applyBorder="1" applyAlignment="1" applyProtection="1">
      <alignment horizontal="right" vertical="center" wrapText="1"/>
      <protection locked="0"/>
    </xf>
    <xf numFmtId="1" fontId="3" fillId="33" borderId="8" xfId="0" applyNumberFormat="1" applyFont="1" applyFill="1" applyBorder="1" applyAlignment="1" applyProtection="1">
      <alignment horizontal="right" vertical="center" wrapText="1"/>
      <protection/>
    </xf>
    <xf numFmtId="2" fontId="2" fillId="33" borderId="8" xfId="0" applyNumberFormat="1" applyFont="1" applyFill="1" applyBorder="1" applyAlignment="1" applyProtection="1">
      <alignment horizontal="right"/>
      <protection locked="0"/>
    </xf>
    <xf numFmtId="1" fontId="2" fillId="36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8" xfId="0" applyNumberFormat="1" applyFont="1" applyFill="1" applyBorder="1" applyAlignment="1" applyProtection="1">
      <alignment horizontal="left" wrapText="1"/>
      <protection locked="0"/>
    </xf>
    <xf numFmtId="1" fontId="3" fillId="33" borderId="8" xfId="0" applyNumberFormat="1" applyFont="1" applyFill="1" applyBorder="1" applyAlignment="1" applyProtection="1">
      <alignment horizontal="right" wrapText="1"/>
      <protection locked="0"/>
    </xf>
    <xf numFmtId="1" fontId="2" fillId="33" borderId="8" xfId="0" applyNumberFormat="1" applyFont="1" applyFill="1" applyBorder="1" applyAlignment="1" applyProtection="1">
      <alignment horizontal="right" wrapText="1"/>
      <protection locked="0"/>
    </xf>
    <xf numFmtId="1" fontId="3" fillId="33" borderId="8" xfId="0" applyNumberFormat="1" applyFont="1" applyFill="1" applyBorder="1" applyAlignment="1" applyProtection="1">
      <alignment horizontal="right" wrapText="1"/>
      <protection/>
    </xf>
    <xf numFmtId="1" fontId="2" fillId="33" borderId="8" xfId="0" applyNumberFormat="1" applyFont="1" applyFill="1" applyBorder="1" applyAlignment="1" applyProtection="1">
      <alignment horizontal="right" wrapText="1"/>
      <protection/>
    </xf>
    <xf numFmtId="1" fontId="2" fillId="33" borderId="8" xfId="0" applyNumberFormat="1" applyFont="1" applyFill="1" applyBorder="1" applyAlignment="1">
      <alignment horizontal="right" wrapText="1"/>
    </xf>
    <xf numFmtId="1" fontId="83" fillId="37" borderId="8" xfId="0" applyNumberFormat="1" applyFont="1" applyFill="1" applyBorder="1" applyAlignment="1">
      <alignment horizontal="right" vertical="center"/>
    </xf>
    <xf numFmtId="1" fontId="2" fillId="33" borderId="8" xfId="0" applyNumberFormat="1" applyFont="1" applyFill="1" applyBorder="1" applyAlignment="1" applyProtection="1">
      <alignment/>
      <protection locked="0"/>
    </xf>
    <xf numFmtId="1" fontId="3" fillId="33" borderId="8" xfId="0" applyNumberFormat="1" applyFont="1" applyFill="1" applyBorder="1" applyAlignment="1" applyProtection="1">
      <alignment horizontal="right"/>
      <protection locked="0"/>
    </xf>
    <xf numFmtId="1" fontId="2" fillId="33" borderId="8" xfId="0" applyNumberFormat="1" applyFont="1" applyFill="1" applyBorder="1" applyAlignment="1" applyProtection="1">
      <alignment horizontal="right"/>
      <protection locked="0"/>
    </xf>
    <xf numFmtId="1" fontId="2" fillId="36" borderId="8" xfId="0" applyNumberFormat="1" applyFont="1" applyFill="1" applyBorder="1" applyAlignment="1" applyProtection="1">
      <alignment horizontal="left" vertical="center" wrapText="1"/>
      <protection locked="0"/>
    </xf>
    <xf numFmtId="1" fontId="3" fillId="36" borderId="8" xfId="0" applyNumberFormat="1" applyFont="1" applyFill="1" applyBorder="1" applyAlignment="1" applyProtection="1">
      <alignment horizontal="right" vertical="center" wrapText="1"/>
      <protection/>
    </xf>
    <xf numFmtId="1" fontId="2" fillId="36" borderId="8" xfId="0" applyNumberFormat="1" applyFont="1" applyFill="1" applyBorder="1" applyAlignment="1" applyProtection="1">
      <alignment horizontal="right" vertical="center" wrapText="1"/>
      <protection locked="0"/>
    </xf>
    <xf numFmtId="1" fontId="2" fillId="36" borderId="8" xfId="0" applyNumberFormat="1" applyFont="1" applyFill="1" applyBorder="1" applyAlignment="1" applyProtection="1">
      <alignment horizontal="right" vertical="center" wrapText="1"/>
      <protection/>
    </xf>
    <xf numFmtId="1" fontId="2" fillId="36" borderId="8" xfId="0" applyNumberFormat="1" applyFont="1" applyFill="1" applyBorder="1" applyAlignment="1">
      <alignment horizontal="right" vertical="center" wrapText="1"/>
    </xf>
    <xf numFmtId="1" fontId="3" fillId="36" borderId="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" xfId="0" applyNumberFormat="1" applyFont="1" applyBorder="1" applyAlignment="1">
      <alignment horizontal="right"/>
    </xf>
    <xf numFmtId="1" fontId="2" fillId="33" borderId="8" xfId="0" applyNumberFormat="1" applyFont="1" applyFill="1" applyBorder="1" applyAlignment="1" applyProtection="1">
      <alignment vertical="center" wrapText="1"/>
      <protection locked="0"/>
    </xf>
    <xf numFmtId="1" fontId="84" fillId="0" borderId="8" xfId="0" applyNumberFormat="1" applyFont="1" applyFill="1" applyBorder="1" applyAlignment="1" applyProtection="1">
      <alignment horizontal="left" vertical="center" wrapText="1"/>
      <protection locked="0"/>
    </xf>
    <xf numFmtId="1" fontId="3" fillId="0" borderId="8" xfId="0" applyNumberFormat="1" applyFont="1" applyFill="1" applyBorder="1" applyAlignment="1" applyProtection="1">
      <alignment horizontal="right" vertical="center" wrapText="1"/>
      <protection/>
    </xf>
    <xf numFmtId="1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1" fontId="84" fillId="0" borderId="8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8" xfId="0" applyNumberFormat="1" applyFont="1" applyFill="1" applyBorder="1" applyAlignment="1" applyProtection="1">
      <alignment horizontal="right" vertical="center" wrapText="1"/>
      <protection/>
    </xf>
    <xf numFmtId="1" fontId="2" fillId="0" borderId="8" xfId="0" applyNumberFormat="1" applyFont="1" applyFill="1" applyBorder="1" applyAlignment="1">
      <alignment horizontal="right" vertical="center" wrapText="1"/>
    </xf>
    <xf numFmtId="1" fontId="2" fillId="33" borderId="8" xfId="0" applyNumberFormat="1" applyFont="1" applyFill="1" applyBorder="1" applyAlignment="1" applyProtection="1" quotePrefix="1">
      <alignment horizontal="right" vertical="center" wrapText="1"/>
      <protection/>
    </xf>
    <xf numFmtId="1" fontId="2" fillId="33" borderId="0" xfId="0" applyNumberFormat="1" applyFont="1" applyFill="1" applyAlignment="1" applyProtection="1">
      <alignment horizontal="center"/>
      <protection locked="0"/>
    </xf>
    <xf numFmtId="1" fontId="3" fillId="33" borderId="0" xfId="0" applyNumberFormat="1" applyFont="1" applyFill="1" applyAlignment="1" applyProtection="1">
      <alignment/>
      <protection locked="0"/>
    </xf>
    <xf numFmtId="0" fontId="6" fillId="33" borderId="0" xfId="0" applyFont="1" applyFill="1" applyAlignment="1">
      <alignment vertical="top" wrapText="1"/>
    </xf>
    <xf numFmtId="2" fontId="6" fillId="33" borderId="0" xfId="0" applyNumberFormat="1" applyFont="1" applyFill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left" vertical="center" wrapText="1"/>
      <protection locked="0"/>
    </xf>
    <xf numFmtId="1" fontId="6" fillId="33" borderId="14" xfId="0" applyNumberFormat="1" applyFont="1" applyFill="1" applyBorder="1" applyAlignment="1" applyProtection="1">
      <alignment horizontal="right" vertical="center" wrapText="1"/>
      <protection locked="0"/>
    </xf>
    <xf numFmtId="1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6" borderId="11" xfId="0" applyFont="1" applyFill="1" applyBorder="1" applyAlignment="1" applyProtection="1">
      <alignment horizontal="center" vertical="center" wrapText="1"/>
      <protection locked="0"/>
    </xf>
    <xf numFmtId="1" fontId="6" fillId="33" borderId="14" xfId="0" applyNumberFormat="1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right" vertical="top" wrapText="1"/>
    </xf>
    <xf numFmtId="0" fontId="6" fillId="33" borderId="8" xfId="0" applyFont="1" applyFill="1" applyBorder="1" applyAlignment="1" applyProtection="1">
      <alignment horizontal="left" vertical="center" wrapText="1"/>
      <protection locked="0"/>
    </xf>
    <xf numFmtId="0" fontId="6" fillId="33" borderId="11" xfId="0" applyFont="1" applyFill="1" applyBorder="1" applyAlignment="1">
      <alignment vertical="top" wrapText="1"/>
    </xf>
    <xf numFmtId="0" fontId="6" fillId="34" borderId="14" xfId="0" applyFont="1" applyFill="1" applyBorder="1" applyAlignment="1" applyProtection="1">
      <alignment horizontal="left" vertical="center" wrapText="1"/>
      <protection locked="0"/>
    </xf>
    <xf numFmtId="1" fontId="6" fillId="36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36" borderId="11" xfId="0" applyFont="1" applyFill="1" applyBorder="1" applyAlignment="1" applyProtection="1">
      <alignment horizontal="left" vertical="center" wrapText="1"/>
      <protection locked="0"/>
    </xf>
    <xf numFmtId="2" fontId="6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85" fillId="0" borderId="15" xfId="0" applyFont="1" applyBorder="1" applyAlignment="1" applyProtection="1">
      <alignment horizontal="left" vertical="center" wrapText="1"/>
      <protection locked="0"/>
    </xf>
    <xf numFmtId="1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1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1" fontId="2" fillId="33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8" xfId="0" applyNumberFormat="1" applyFont="1" applyFill="1" applyBorder="1" applyAlignment="1" applyProtection="1">
      <alignment/>
      <protection locked="0"/>
    </xf>
    <xf numFmtId="2" fontId="3" fillId="33" borderId="8" xfId="0" applyNumberFormat="1" applyFont="1" applyFill="1" applyBorder="1" applyAlignment="1" applyProtection="1">
      <alignment horizontal="right"/>
      <protection locked="0"/>
    </xf>
    <xf numFmtId="1" fontId="3" fillId="33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top" wrapText="1"/>
      <protection locked="0"/>
    </xf>
    <xf numFmtId="0" fontId="6" fillId="33" borderId="0" xfId="0" applyFont="1" applyFill="1" applyAlignment="1" applyProtection="1">
      <alignment vertical="center" wrapText="1"/>
      <protection locked="0"/>
    </xf>
    <xf numFmtId="0" fontId="5" fillId="33" borderId="0" xfId="0" applyFont="1" applyFill="1" applyAlignment="1" applyProtection="1">
      <alignment vertical="top" wrapText="1"/>
      <protection locked="0"/>
    </xf>
    <xf numFmtId="0" fontId="6" fillId="33" borderId="8" xfId="0" applyFont="1" applyFill="1" applyBorder="1" applyAlignment="1" applyProtection="1">
      <alignment horizontal="center" vertical="top" wrapText="1"/>
      <protection locked="0"/>
    </xf>
    <xf numFmtId="0" fontId="6" fillId="33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/>
    </xf>
    <xf numFmtId="1" fontId="6" fillId="33" borderId="8" xfId="59" applyNumberFormat="1" applyFont="1" applyFill="1" applyBorder="1" applyAlignment="1" applyProtection="1">
      <alignment horizontal="right" vertical="center" wrapText="1"/>
      <protection locked="0"/>
    </xf>
    <xf numFmtId="1" fontId="6" fillId="33" borderId="8" xfId="0" applyNumberFormat="1" applyFont="1" applyFill="1" applyBorder="1" applyAlignment="1" applyProtection="1">
      <alignment vertical="top" wrapText="1"/>
      <protection locked="0"/>
    </xf>
    <xf numFmtId="1" fontId="6" fillId="0" borderId="8" xfId="59" applyNumberFormat="1" applyFont="1" applyFill="1" applyBorder="1" applyAlignment="1" applyProtection="1">
      <alignment horizontal="right" vertical="center" wrapText="1"/>
      <protection locked="0"/>
    </xf>
    <xf numFmtId="1" fontId="6" fillId="33" borderId="8" xfId="59" applyNumberFormat="1" applyFont="1" applyFill="1" applyBorder="1" applyProtection="1">
      <alignment vertical="top" wrapText="1"/>
      <protection locked="0"/>
    </xf>
    <xf numFmtId="1" fontId="6" fillId="33" borderId="8" xfId="0" applyNumberFormat="1" applyFont="1" applyFill="1" applyBorder="1" applyAlignment="1" applyProtection="1">
      <alignment horizontal="right" wrapText="1"/>
      <protection locked="0"/>
    </xf>
    <xf numFmtId="1" fontId="6" fillId="0" borderId="8" xfId="0" applyNumberFormat="1" applyFont="1" applyBorder="1" applyAlignment="1" applyProtection="1">
      <alignment horizontal="right" vertical="center" wrapText="1"/>
      <protection locked="0"/>
    </xf>
    <xf numFmtId="1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>
      <alignment/>
    </xf>
    <xf numFmtId="0" fontId="6" fillId="0" borderId="8" xfId="0" applyFont="1" applyBorder="1" applyAlignment="1">
      <alignment vertical="top" wrapText="1"/>
    </xf>
    <xf numFmtId="0" fontId="6" fillId="0" borderId="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2" fontId="6" fillId="33" borderId="8" xfId="59" applyNumberFormat="1" applyFont="1" applyFill="1" applyBorder="1" applyAlignment="1" applyProtection="1">
      <alignment horizontal="right" vertical="center" wrapText="1"/>
      <protection/>
    </xf>
    <xf numFmtId="1" fontId="5" fillId="0" borderId="8" xfId="0" applyNumberFormat="1" applyFont="1" applyBorder="1" applyAlignment="1">
      <alignment/>
    </xf>
    <xf numFmtId="2" fontId="5" fillId="33" borderId="8" xfId="59" applyNumberFormat="1" applyFont="1" applyFill="1" applyBorder="1" applyAlignment="1" applyProtection="1">
      <alignment horizontal="right" vertical="center" wrapText="1"/>
      <protection/>
    </xf>
    <xf numFmtId="0" fontId="5" fillId="0" borderId="8" xfId="0" applyFont="1" applyBorder="1" applyAlignment="1">
      <alignment vertical="top" wrapText="1"/>
    </xf>
    <xf numFmtId="1" fontId="5" fillId="34" borderId="8" xfId="0" applyNumberFormat="1" applyFont="1" applyFill="1" applyBorder="1" applyAlignment="1" applyProtection="1">
      <alignment horizontal="right" vertical="center" wrapText="1"/>
      <protection locked="0"/>
    </xf>
    <xf numFmtId="1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7" borderId="12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8" xfId="0" applyNumberFormat="1" applyFont="1" applyFill="1" applyBorder="1" applyAlignment="1" applyProtection="1">
      <alignment vertical="top" wrapText="1"/>
      <protection locked="0"/>
    </xf>
    <xf numFmtId="1" fontId="2" fillId="33" borderId="0" xfId="0" applyNumberFormat="1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1" fontId="6" fillId="33" borderId="8" xfId="0" applyNumberFormat="1" applyFont="1" applyFill="1" applyBorder="1" applyAlignment="1" applyProtection="1">
      <alignment vertical="center"/>
      <protection locked="0"/>
    </xf>
    <xf numFmtId="2" fontId="6" fillId="33" borderId="8" xfId="0" applyNumberFormat="1" applyFont="1" applyFill="1" applyBorder="1" applyAlignment="1" applyProtection="1">
      <alignment horizontal="right" vertical="center" wrapText="1"/>
      <protection/>
    </xf>
    <xf numFmtId="1" fontId="5" fillId="33" borderId="8" xfId="0" applyNumberFormat="1" applyFont="1" applyFill="1" applyBorder="1" applyAlignment="1" applyProtection="1">
      <alignment vertical="center"/>
      <protection locked="0"/>
    </xf>
    <xf numFmtId="2" fontId="5" fillId="33" borderId="8" xfId="0" applyNumberFormat="1" applyFont="1" applyFill="1" applyBorder="1" applyAlignment="1" applyProtection="1">
      <alignment vertical="top" wrapText="1"/>
      <protection locked="0"/>
    </xf>
    <xf numFmtId="2" fontId="5" fillId="33" borderId="8" xfId="0" applyNumberFormat="1" applyFont="1" applyFill="1" applyBorder="1" applyAlignment="1" applyProtection="1">
      <alignment horizontal="right" vertical="center" wrapText="1"/>
      <protection/>
    </xf>
    <xf numFmtId="1" fontId="3" fillId="33" borderId="8" xfId="0" applyNumberFormat="1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8" xfId="0" applyFont="1" applyFill="1" applyBorder="1" applyAlignment="1">
      <alignment vertical="top" wrapText="1"/>
    </xf>
    <xf numFmtId="1" fontId="5" fillId="33" borderId="8" xfId="0" applyNumberFormat="1" applyFont="1" applyFill="1" applyBorder="1" applyAlignment="1">
      <alignment vertical="top" wrapText="1"/>
    </xf>
    <xf numFmtId="1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1" fontId="6" fillId="33" borderId="8" xfId="0" applyNumberFormat="1" applyFont="1" applyFill="1" applyBorder="1" applyAlignment="1">
      <alignment horizontal="right" vertical="center" wrapText="1"/>
    </xf>
    <xf numFmtId="1" fontId="6" fillId="33" borderId="8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vertical="center" wrapText="1"/>
    </xf>
    <xf numFmtId="2" fontId="3" fillId="33" borderId="0" xfId="0" applyNumberFormat="1" applyFont="1" applyFill="1" applyAlignment="1" applyProtection="1">
      <alignment horizontal="center" vertical="center" wrapText="1"/>
      <protection locked="0"/>
    </xf>
    <xf numFmtId="2" fontId="2" fillId="33" borderId="0" xfId="0" applyNumberFormat="1" applyFont="1" applyFill="1" applyAlignment="1" applyProtection="1">
      <alignment vertical="center" wrapText="1"/>
      <protection locked="0"/>
    </xf>
    <xf numFmtId="1" fontId="2" fillId="33" borderId="0" xfId="0" applyNumberFormat="1" applyFont="1" applyFill="1" applyAlignment="1">
      <alignment vertical="center" wrapText="1"/>
    </xf>
    <xf numFmtId="0" fontId="6" fillId="33" borderId="8" xfId="0" applyFont="1" applyFill="1" applyBorder="1" applyAlignment="1">
      <alignment vertical="center" wrapText="1"/>
    </xf>
    <xf numFmtId="1" fontId="6" fillId="33" borderId="8" xfId="0" applyNumberFormat="1" applyFont="1" applyFill="1" applyBorder="1" applyAlignment="1">
      <alignment vertical="center" wrapText="1"/>
    </xf>
    <xf numFmtId="1" fontId="6" fillId="33" borderId="2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8" xfId="0" applyFont="1" applyFill="1" applyBorder="1" applyAlignment="1">
      <alignment vertical="center" wrapText="1"/>
    </xf>
    <xf numFmtId="1" fontId="3" fillId="33" borderId="8" xfId="0" applyNumberFormat="1" applyFont="1" applyFill="1" applyBorder="1" applyAlignment="1">
      <alignment vertical="center" wrapText="1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8" xfId="0" applyFont="1" applyFill="1" applyBorder="1" applyAlignment="1" applyProtection="1">
      <alignment horizontal="center" vertical="top" wrapText="1"/>
      <protection locked="0"/>
    </xf>
    <xf numFmtId="0" fontId="5" fillId="33" borderId="8" xfId="0" applyFont="1" applyFill="1" applyBorder="1" applyAlignment="1" applyProtection="1">
      <alignment vertical="top" wrapText="1"/>
      <protection locked="0"/>
    </xf>
    <xf numFmtId="0" fontId="5" fillId="33" borderId="8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5" fillId="33" borderId="0" xfId="0" applyNumberFormat="1" applyFont="1" applyFill="1" applyAlignment="1" applyProtection="1">
      <alignment horizontal="center" vertical="center"/>
      <protection locked="0"/>
    </xf>
    <xf numFmtId="0" fontId="6" fillId="33" borderId="20" xfId="0" applyFont="1" applyFill="1" applyBorder="1" applyAlignment="1">
      <alignment vertical="center" wrapText="1"/>
    </xf>
    <xf numFmtId="0" fontId="2" fillId="33" borderId="8" xfId="0" applyFont="1" applyFill="1" applyBorder="1" applyAlignment="1" applyProtection="1">
      <alignment horizontal="center" vertical="center" wrapText="1"/>
      <protection locked="0"/>
    </xf>
    <xf numFmtId="1" fontId="11" fillId="33" borderId="0" xfId="0" applyNumberFormat="1" applyFont="1" applyFill="1" applyAlignment="1">
      <alignment vertical="top" wrapText="1"/>
    </xf>
    <xf numFmtId="1" fontId="2" fillId="0" borderId="0" xfId="0" applyNumberFormat="1" applyFont="1" applyAlignment="1">
      <alignment vertical="top" wrapText="1"/>
    </xf>
    <xf numFmtId="1" fontId="6" fillId="0" borderId="8" xfId="0" applyNumberFormat="1" applyFont="1" applyBorder="1" applyAlignment="1">
      <alignment horizontal="center" vertical="top" wrapText="1"/>
    </xf>
    <xf numFmtId="1" fontId="6" fillId="0" borderId="8" xfId="0" applyNumberFormat="1" applyFont="1" applyBorder="1" applyAlignment="1">
      <alignment vertical="top" wrapText="1"/>
    </xf>
    <xf numFmtId="1" fontId="6" fillId="33" borderId="12" xfId="0" applyNumberFormat="1" applyFont="1" applyFill="1" applyBorder="1" applyAlignment="1">
      <alignment vertical="top" wrapText="1"/>
    </xf>
    <xf numFmtId="1" fontId="6" fillId="33" borderId="13" xfId="0" applyNumberFormat="1" applyFont="1" applyFill="1" applyBorder="1" applyAlignment="1">
      <alignment vertical="top" wrapText="1"/>
    </xf>
    <xf numFmtId="1" fontId="6" fillId="33" borderId="16" xfId="0" applyNumberFormat="1" applyFont="1" applyFill="1" applyBorder="1" applyAlignment="1">
      <alignment vertical="top" wrapText="1"/>
    </xf>
    <xf numFmtId="1" fontId="6" fillId="33" borderId="8" xfId="0" applyNumberFormat="1" applyFont="1" applyFill="1" applyBorder="1" applyAlignment="1" applyProtection="1">
      <alignment horizontal="right" vertical="top" wrapText="1"/>
      <protection locked="0"/>
    </xf>
    <xf numFmtId="2" fontId="5" fillId="33" borderId="8" xfId="0" applyNumberFormat="1" applyFont="1" applyFill="1" applyBorder="1" applyAlignment="1" applyProtection="1">
      <alignment vertical="top" wrapText="1"/>
      <protection locked="0"/>
    </xf>
    <xf numFmtId="2" fontId="6" fillId="33" borderId="8" xfId="0" applyNumberFormat="1" applyFont="1" applyFill="1" applyBorder="1" applyAlignment="1" applyProtection="1">
      <alignment vertical="top" wrapText="1"/>
      <protection locked="0"/>
    </xf>
    <xf numFmtId="1" fontId="5" fillId="33" borderId="8" xfId="0" applyNumberFormat="1" applyFont="1" applyFill="1" applyBorder="1" applyAlignment="1" applyProtection="1">
      <alignment horizontal="right" vertical="center" wrapText="1"/>
      <protection/>
    </xf>
    <xf numFmtId="0" fontId="6" fillId="33" borderId="8" xfId="0" applyFont="1" applyFill="1" applyBorder="1" applyAlignment="1">
      <alignment horizontal="center" vertical="top" wrapText="1"/>
    </xf>
    <xf numFmtId="0" fontId="5" fillId="33" borderId="8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6" fillId="33" borderId="8" xfId="0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 applyProtection="1">
      <alignment horizontal="right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vertical="top" wrapText="1"/>
      <protection locked="0"/>
    </xf>
    <xf numFmtId="1" fontId="6" fillId="33" borderId="16" xfId="0" applyNumberFormat="1" applyFont="1" applyFill="1" applyBorder="1" applyAlignment="1" applyProtection="1">
      <alignment vertical="top" wrapText="1"/>
      <protection locked="0"/>
    </xf>
    <xf numFmtId="0" fontId="6" fillId="33" borderId="8" xfId="0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vertical="center"/>
    </xf>
    <xf numFmtId="0" fontId="3" fillId="0" borderId="22" xfId="0" applyNumberFormat="1" applyFont="1" applyBorder="1" applyAlignment="1" applyProtection="1">
      <alignment horizontal="left"/>
      <protection locked="0"/>
    </xf>
    <xf numFmtId="0" fontId="3" fillId="38" borderId="22" xfId="0" applyNumberFormat="1" applyFont="1" applyFill="1" applyBorder="1" applyAlignment="1" applyProtection="1">
      <alignment horizontal="left"/>
      <protection locked="0"/>
    </xf>
    <xf numFmtId="0" fontId="6" fillId="33" borderId="9" xfId="0" applyFont="1" applyFill="1" applyBorder="1" applyAlignment="1">
      <alignment horizontal="right"/>
    </xf>
    <xf numFmtId="0" fontId="6" fillId="33" borderId="8" xfId="0" applyFont="1" applyFill="1" applyBorder="1" applyAlignment="1">
      <alignment horizontal="right"/>
    </xf>
    <xf numFmtId="1" fontId="6" fillId="33" borderId="8" xfId="0" applyNumberFormat="1" applyFont="1" applyFill="1" applyBorder="1" applyAlignment="1">
      <alignment horizontal="right"/>
    </xf>
    <xf numFmtId="0" fontId="3" fillId="0" borderId="8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39" borderId="9" xfId="0" applyFont="1" applyFill="1" applyBorder="1" applyAlignment="1">
      <alignment vertical="center"/>
    </xf>
    <xf numFmtId="2" fontId="6" fillId="33" borderId="8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1" fontId="6" fillId="33" borderId="23" xfId="0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2" fontId="5" fillId="33" borderId="8" xfId="0" applyNumberFormat="1" applyFont="1" applyFill="1" applyBorder="1" applyAlignment="1">
      <alignment vertical="center"/>
    </xf>
    <xf numFmtId="1" fontId="5" fillId="0" borderId="8" xfId="0" applyNumberFormat="1" applyFont="1" applyBorder="1" applyAlignment="1">
      <alignment vertical="center"/>
    </xf>
    <xf numFmtId="1" fontId="6" fillId="33" borderId="8" xfId="58" applyNumberFormat="1" applyFont="1" applyFill="1" applyBorder="1" applyAlignment="1">
      <alignment vertical="center"/>
      <protection/>
    </xf>
    <xf numFmtId="0" fontId="6" fillId="33" borderId="8" xfId="0" applyFont="1" applyFill="1" applyBorder="1" applyAlignment="1" applyProtection="1">
      <alignment vertical="center"/>
      <protection locked="0"/>
    </xf>
    <xf numFmtId="0" fontId="5" fillId="33" borderId="8" xfId="0" applyFont="1" applyFill="1" applyBorder="1" applyAlignment="1">
      <alignment vertical="center"/>
    </xf>
    <xf numFmtId="1" fontId="5" fillId="33" borderId="8" xfId="58" applyNumberFormat="1" applyFont="1" applyFill="1" applyBorder="1" applyAlignment="1">
      <alignment vertical="center"/>
      <protection/>
    </xf>
    <xf numFmtId="0" fontId="5" fillId="33" borderId="8" xfId="0" applyFont="1" applyFill="1" applyBorder="1" applyAlignment="1" applyProtection="1">
      <alignment vertical="center"/>
      <protection locked="0"/>
    </xf>
    <xf numFmtId="1" fontId="3" fillId="33" borderId="8" xfId="58" applyNumberFormat="1" applyFont="1" applyFill="1" applyBorder="1" applyAlignment="1">
      <alignment vertical="center"/>
      <protection/>
    </xf>
    <xf numFmtId="0" fontId="5" fillId="0" borderId="25" xfId="0" applyFont="1" applyBorder="1" applyAlignment="1">
      <alignment vertical="center" wrapText="1"/>
    </xf>
    <xf numFmtId="1" fontId="3" fillId="33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1" fontId="2" fillId="33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1" fontId="6" fillId="33" borderId="20" xfId="0" applyNumberFormat="1" applyFont="1" applyFill="1" applyBorder="1" applyAlignment="1">
      <alignment vertical="top" wrapText="1"/>
    </xf>
    <xf numFmtId="1" fontId="3" fillId="33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0" xfId="0" applyNumberFormat="1" applyFont="1" applyFill="1" applyBorder="1" applyAlignment="1" applyProtection="1">
      <alignment horizontal="center" vertical="top" wrapText="1"/>
      <protection locked="0"/>
    </xf>
    <xf numFmtId="1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5" fillId="33" borderId="0" xfId="0" applyNumberFormat="1" applyFont="1" applyFill="1" applyAlignment="1" applyProtection="1">
      <alignment horizontal="center" vertical="center" wrapText="1"/>
      <protection locked="0"/>
    </xf>
    <xf numFmtId="1" fontId="2" fillId="33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8" xfId="0" applyFont="1" applyFill="1" applyBorder="1" applyAlignment="1">
      <alignment/>
    </xf>
    <xf numFmtId="1" fontId="6" fillId="33" borderId="0" xfId="0" applyNumberFormat="1" applyFont="1" applyFill="1" applyAlignment="1">
      <alignment vertical="top" wrapText="1"/>
    </xf>
    <xf numFmtId="2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3" borderId="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horizontal="right" vertical="center"/>
      <protection/>
    </xf>
    <xf numFmtId="0" fontId="5" fillId="33" borderId="8" xfId="0" applyFont="1" applyFill="1" applyBorder="1" applyAlignment="1" applyProtection="1">
      <alignment horizontal="right" vertical="center"/>
      <protection/>
    </xf>
    <xf numFmtId="2" fontId="6" fillId="33" borderId="8" xfId="0" applyNumberFormat="1" applyFont="1" applyFill="1" applyBorder="1" applyAlignment="1" applyProtection="1">
      <alignment vertical="center"/>
      <protection locked="0"/>
    </xf>
    <xf numFmtId="2" fontId="6" fillId="0" borderId="8" xfId="0" applyNumberFormat="1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3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33" borderId="20" xfId="0" applyFont="1" applyFill="1" applyBorder="1" applyAlignment="1" applyProtection="1">
      <alignment horizontal="right" vertical="center"/>
      <protection/>
    </xf>
    <xf numFmtId="1" fontId="6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horizontal="left"/>
      <protection/>
    </xf>
    <xf numFmtId="0" fontId="3" fillId="38" borderId="22" xfId="0" applyNumberFormat="1" applyFont="1" applyFill="1" applyBorder="1" applyAlignment="1" applyProtection="1">
      <alignment horizontal="left"/>
      <protection/>
    </xf>
    <xf numFmtId="1" fontId="5" fillId="0" borderId="8" xfId="0" applyNumberFormat="1" applyFont="1" applyBorder="1" applyAlignment="1" applyProtection="1">
      <alignment horizontal="right" vertical="center"/>
      <protection locked="0"/>
    </xf>
    <xf numFmtId="2" fontId="5" fillId="0" borderId="8" xfId="0" applyNumberFormat="1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1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2" fontId="3" fillId="33" borderId="8" xfId="0" applyNumberFormat="1" applyFont="1" applyFill="1" applyBorder="1" applyAlignment="1" applyProtection="1">
      <alignment horizontal="center" vertical="center" wrapText="1"/>
      <protection/>
    </xf>
    <xf numFmtId="0" fontId="6" fillId="33" borderId="8" xfId="0" applyFont="1" applyFill="1" applyBorder="1" applyAlignment="1" applyProtection="1">
      <alignment horizontal="center" vertical="top" wrapText="1"/>
      <protection/>
    </xf>
    <xf numFmtId="0" fontId="6" fillId="40" borderId="27" xfId="0" applyFont="1" applyFill="1" applyBorder="1" applyAlignment="1" applyProtection="1">
      <alignment horizontal="left" vertical="center" wrapText="1"/>
      <protection/>
    </xf>
    <xf numFmtId="2" fontId="6" fillId="40" borderId="28" xfId="0" applyNumberFormat="1" applyFont="1" applyFill="1" applyBorder="1" applyAlignment="1" applyProtection="1">
      <alignment horizontal="right" vertical="center" wrapText="1"/>
      <protection/>
    </xf>
    <xf numFmtId="2" fontId="6" fillId="40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27" xfId="0" applyFont="1" applyFill="1" applyBorder="1" applyAlignment="1" applyProtection="1">
      <alignment horizontal="left" vertical="center" wrapText="1"/>
      <protection/>
    </xf>
    <xf numFmtId="0" fontId="85" fillId="40" borderId="27" xfId="0" applyFont="1" applyFill="1" applyBorder="1" applyAlignment="1" applyProtection="1">
      <alignment horizontal="left" vertical="center" wrapText="1"/>
      <protection/>
    </xf>
    <xf numFmtId="0" fontId="85" fillId="33" borderId="27" xfId="0" applyFont="1" applyFill="1" applyBorder="1" applyAlignment="1" applyProtection="1">
      <alignment horizontal="left" vertical="center" wrapText="1"/>
      <protection/>
    </xf>
    <xf numFmtId="0" fontId="5" fillId="33" borderId="27" xfId="0" applyFont="1" applyFill="1" applyBorder="1" applyAlignment="1" applyProtection="1">
      <alignment horizontal="left" vertical="center" wrapText="1"/>
      <protection/>
    </xf>
    <xf numFmtId="2" fontId="5" fillId="40" borderId="28" xfId="0" applyNumberFormat="1" applyFont="1" applyFill="1" applyBorder="1" applyAlignment="1" applyProtection="1">
      <alignment horizontal="right" vertical="center" wrapText="1"/>
      <protection/>
    </xf>
    <xf numFmtId="2" fontId="5" fillId="4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/>
    </xf>
    <xf numFmtId="2" fontId="5" fillId="40" borderId="30" xfId="0" applyNumberFormat="1" applyFont="1" applyFill="1" applyBorder="1" applyAlignment="1" applyProtection="1">
      <alignment horizontal="right" vertical="center" wrapText="1"/>
      <protection/>
    </xf>
    <xf numFmtId="0" fontId="6" fillId="33" borderId="8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2" fontId="5" fillId="33" borderId="8" xfId="0" applyNumberFormat="1" applyFont="1" applyFill="1" applyBorder="1" applyAlignment="1" applyProtection="1">
      <alignment horizontal="right" vertical="top" wrapText="1"/>
      <protection/>
    </xf>
    <xf numFmtId="2" fontId="6" fillId="33" borderId="0" xfId="0" applyNumberFormat="1" applyFont="1" applyFill="1" applyAlignment="1" applyProtection="1">
      <alignment vertical="top" wrapText="1"/>
      <protection locked="0"/>
    </xf>
    <xf numFmtId="0" fontId="2" fillId="33" borderId="0" xfId="0" applyFont="1" applyFill="1" applyAlignment="1">
      <alignment horizontal="center" vertical="top" wrapText="1"/>
    </xf>
    <xf numFmtId="0" fontId="6" fillId="33" borderId="8" xfId="0" applyFont="1" applyFill="1" applyBorder="1" applyAlignment="1">
      <alignment vertical="top" wrapText="1"/>
    </xf>
    <xf numFmtId="0" fontId="5" fillId="33" borderId="8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5" fillId="41" borderId="15" xfId="0" applyFont="1" applyFill="1" applyBorder="1" applyAlignment="1" applyProtection="1">
      <alignment horizontal="center" vertical="center" wrapText="1"/>
      <protection locked="0"/>
    </xf>
    <xf numFmtId="0" fontId="5" fillId="41" borderId="19" xfId="0" applyFont="1" applyFill="1" applyBorder="1" applyAlignment="1" applyProtection="1">
      <alignment horizontal="center" vertical="center" wrapText="1"/>
      <protection locked="0"/>
    </xf>
    <xf numFmtId="0" fontId="5" fillId="41" borderId="31" xfId="0" applyFont="1" applyFill="1" applyBorder="1" applyAlignment="1" applyProtection="1">
      <alignment horizontal="center" vertical="center" wrapText="1"/>
      <protection locked="0"/>
    </xf>
    <xf numFmtId="1" fontId="2" fillId="33" borderId="8" xfId="0" applyNumberFormat="1" applyFont="1" applyFill="1" applyBorder="1" applyAlignment="1">
      <alignment vertical="center"/>
    </xf>
    <xf numFmtId="1" fontId="5" fillId="33" borderId="8" xfId="0" applyNumberFormat="1" applyFont="1" applyFill="1" applyBorder="1" applyAlignment="1">
      <alignment vertical="center"/>
    </xf>
    <xf numFmtId="1" fontId="2" fillId="33" borderId="0" xfId="0" applyNumberFormat="1" applyFont="1" applyFill="1" applyAlignment="1">
      <alignment vertical="center"/>
    </xf>
    <xf numFmtId="1" fontId="19" fillId="33" borderId="8" xfId="0" applyNumberFormat="1" applyFont="1" applyFill="1" applyBorder="1" applyAlignment="1">
      <alignment horizontal="center" vertical="center" wrapText="1"/>
    </xf>
    <xf numFmtId="1" fontId="20" fillId="33" borderId="0" xfId="0" applyNumberFormat="1" applyFont="1" applyFill="1" applyAlignment="1">
      <alignment vertical="center"/>
    </xf>
    <xf numFmtId="1" fontId="5" fillId="33" borderId="8" xfId="0" applyNumberFormat="1" applyFont="1" applyFill="1" applyBorder="1" applyAlignment="1">
      <alignment horizontal="center" vertical="center"/>
    </xf>
    <xf numFmtId="1" fontId="2" fillId="33" borderId="8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16" fillId="33" borderId="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6" fillId="0" borderId="0" xfId="0" applyFont="1" applyFill="1" applyBorder="1" applyAlignment="1">
      <alignment horizontal="left" vertical="center"/>
    </xf>
    <xf numFmtId="0" fontId="86" fillId="33" borderId="0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left" vertical="center"/>
    </xf>
    <xf numFmtId="0" fontId="86" fillId="33" borderId="0" xfId="0" applyNumberFormat="1" applyFont="1" applyFill="1" applyBorder="1" applyAlignment="1">
      <alignment vertical="center"/>
    </xf>
    <xf numFmtId="1" fontId="86" fillId="33" borderId="0" xfId="0" applyNumberFormat="1" applyFont="1" applyFill="1" applyBorder="1" applyAlignment="1">
      <alignment vertical="center"/>
    </xf>
    <xf numFmtId="2" fontId="86" fillId="33" borderId="0" xfId="0" applyNumberFormat="1" applyFont="1" applyFill="1" applyBorder="1" applyAlignment="1">
      <alignment vertical="center"/>
    </xf>
    <xf numFmtId="10" fontId="86" fillId="33" borderId="0" xfId="0" applyNumberFormat="1" applyFont="1" applyFill="1" applyBorder="1" applyAlignment="1">
      <alignment vertical="center"/>
    </xf>
    <xf numFmtId="0" fontId="87" fillId="40" borderId="0" xfId="0" applyNumberFormat="1" applyFont="1" applyFill="1" applyBorder="1" applyAlignment="1">
      <alignment vertical="center"/>
    </xf>
    <xf numFmtId="10" fontId="87" fillId="33" borderId="0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85" fillId="0" borderId="8" xfId="0" applyFont="1" applyBorder="1" applyAlignment="1">
      <alignment horizontal="center" vertical="center"/>
    </xf>
    <xf numFmtId="0" fontId="85" fillId="0" borderId="8" xfId="0" applyFont="1" applyBorder="1" applyAlignment="1">
      <alignment horizontal="left" vertical="center"/>
    </xf>
    <xf numFmtId="0" fontId="85" fillId="0" borderId="8" xfId="0" applyNumberFormat="1" applyFont="1" applyBorder="1" applyAlignment="1">
      <alignment vertical="center"/>
    </xf>
    <xf numFmtId="1" fontId="85" fillId="0" borderId="8" xfId="0" applyNumberFormat="1" applyFont="1" applyBorder="1" applyAlignment="1">
      <alignment vertical="center"/>
    </xf>
    <xf numFmtId="2" fontId="85" fillId="0" borderId="8" xfId="0" applyNumberFormat="1" applyFont="1" applyBorder="1" applyAlignment="1">
      <alignment vertical="center"/>
    </xf>
    <xf numFmtId="10" fontId="85" fillId="0" borderId="8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85" fillId="0" borderId="8" xfId="0" applyNumberFormat="1" applyFont="1" applyFill="1" applyBorder="1" applyAlignment="1">
      <alignment vertical="center"/>
    </xf>
    <xf numFmtId="1" fontId="85" fillId="0" borderId="8" xfId="0" applyNumberFormat="1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 wrapText="1"/>
    </xf>
    <xf numFmtId="0" fontId="88" fillId="2" borderId="8" xfId="0" applyFont="1" applyFill="1" applyBorder="1" applyAlignment="1">
      <alignment horizontal="center" vertical="center" wrapText="1"/>
    </xf>
    <xf numFmtId="2" fontId="89" fillId="0" borderId="8" xfId="0" applyNumberFormat="1" applyFont="1" applyBorder="1" applyAlignment="1">
      <alignment vertical="center"/>
    </xf>
    <xf numFmtId="0" fontId="89" fillId="40" borderId="8" xfId="0" applyNumberFormat="1" applyFont="1" applyFill="1" applyBorder="1" applyAlignment="1">
      <alignment vertical="center"/>
    </xf>
    <xf numFmtId="2" fontId="89" fillId="40" borderId="8" xfId="0" applyNumberFormat="1" applyFont="1" applyFill="1" applyBorder="1" applyAlignment="1">
      <alignment vertical="center"/>
    </xf>
    <xf numFmtId="2" fontId="89" fillId="33" borderId="8" xfId="0" applyNumberFormat="1" applyFont="1" applyFill="1" applyBorder="1" applyAlignment="1">
      <alignment vertical="center"/>
    </xf>
    <xf numFmtId="0" fontId="0" fillId="33" borderId="0" xfId="0" applyFill="1" applyAlignment="1">
      <alignment vertical="center" wrapText="1"/>
    </xf>
    <xf numFmtId="0" fontId="85" fillId="0" borderId="8" xfId="0" applyFont="1" applyBorder="1" applyAlignment="1">
      <alignment vertical="center"/>
    </xf>
    <xf numFmtId="0" fontId="85" fillId="33" borderId="0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left" vertical="center"/>
    </xf>
    <xf numFmtId="0" fontId="85" fillId="33" borderId="0" xfId="0" applyFont="1" applyFill="1" applyBorder="1" applyAlignment="1">
      <alignment vertical="center"/>
    </xf>
    <xf numFmtId="2" fontId="85" fillId="33" borderId="0" xfId="0" applyNumberFormat="1" applyFont="1" applyFill="1" applyBorder="1" applyAlignment="1">
      <alignment vertical="center"/>
    </xf>
    <xf numFmtId="1" fontId="85" fillId="33" borderId="0" xfId="0" applyNumberFormat="1" applyFont="1" applyFill="1" applyBorder="1" applyAlignment="1">
      <alignment vertical="center"/>
    </xf>
    <xf numFmtId="10" fontId="85" fillId="33" borderId="0" xfId="0" applyNumberFormat="1" applyFont="1" applyFill="1" applyBorder="1" applyAlignment="1">
      <alignment vertical="center"/>
    </xf>
    <xf numFmtId="0" fontId="89" fillId="33" borderId="0" xfId="0" applyFont="1" applyFill="1" applyBorder="1" applyAlignment="1">
      <alignment vertical="center"/>
    </xf>
    <xf numFmtId="2" fontId="89" fillId="33" borderId="0" xfId="0" applyNumberFormat="1" applyFont="1" applyFill="1" applyBorder="1" applyAlignment="1">
      <alignment vertical="center"/>
    </xf>
    <xf numFmtId="1" fontId="89" fillId="33" borderId="0" xfId="0" applyNumberFormat="1" applyFont="1" applyFill="1" applyBorder="1" applyAlignment="1">
      <alignment vertical="center"/>
    </xf>
    <xf numFmtId="10" fontId="89" fillId="33" borderId="0" xfId="0" applyNumberFormat="1" applyFont="1" applyFill="1" applyBorder="1" applyAlignment="1">
      <alignment vertical="center"/>
    </xf>
    <xf numFmtId="0" fontId="89" fillId="33" borderId="8" xfId="0" applyFont="1" applyFill="1" applyBorder="1" applyAlignment="1">
      <alignment vertical="center"/>
    </xf>
    <xf numFmtId="1" fontId="89" fillId="33" borderId="8" xfId="0" applyNumberFormat="1" applyFont="1" applyFill="1" applyBorder="1" applyAlignment="1">
      <alignment vertical="center"/>
    </xf>
    <xf numFmtId="10" fontId="89" fillId="33" borderId="8" xfId="0" applyNumberFormat="1" applyFont="1" applyFill="1" applyBorder="1" applyAlignment="1">
      <alignment vertical="center"/>
    </xf>
    <xf numFmtId="10" fontId="85" fillId="0" borderId="8" xfId="0" applyNumberFormat="1" applyFont="1" applyFill="1" applyBorder="1" applyAlignment="1">
      <alignment vertical="center"/>
    </xf>
    <xf numFmtId="1" fontId="89" fillId="40" borderId="8" xfId="0" applyNumberFormat="1" applyFont="1" applyFill="1" applyBorder="1" applyAlignment="1">
      <alignment vertical="center"/>
    </xf>
    <xf numFmtId="1" fontId="3" fillId="33" borderId="0" xfId="0" applyNumberFormat="1" applyFont="1" applyFill="1" applyBorder="1" applyAlignment="1" applyProtection="1">
      <alignment vertical="center" wrapText="1"/>
      <protection locked="0"/>
    </xf>
    <xf numFmtId="0" fontId="85" fillId="0" borderId="28" xfId="0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left" vertical="center" wrapText="1"/>
    </xf>
    <xf numFmtId="1" fontId="84" fillId="0" borderId="32" xfId="0" applyNumberFormat="1" applyFont="1" applyFill="1" applyBorder="1" applyAlignment="1">
      <alignment horizontal="center" vertical="center" wrapText="1"/>
    </xf>
    <xf numFmtId="1" fontId="84" fillId="0" borderId="28" xfId="0" applyNumberFormat="1" applyFont="1" applyFill="1" applyBorder="1" applyAlignment="1">
      <alignment horizontal="center" vertical="center" wrapText="1"/>
    </xf>
    <xf numFmtId="0" fontId="90" fillId="0" borderId="28" xfId="0" applyFont="1" applyFill="1" applyBorder="1" applyAlignment="1">
      <alignment horizontal="center" vertical="center" wrapText="1"/>
    </xf>
    <xf numFmtId="1" fontId="90" fillId="0" borderId="28" xfId="0" applyNumberFormat="1" applyFont="1" applyFill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0" fontId="91" fillId="0" borderId="8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2" fontId="6" fillId="0" borderId="8" xfId="0" applyNumberFormat="1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right" vertical="center" wrapText="1"/>
      <protection locked="0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92" fillId="0" borderId="0" xfId="0" applyFont="1" applyAlignment="1">
      <alignment vertical="top" wrapText="1"/>
    </xf>
    <xf numFmtId="2" fontId="5" fillId="0" borderId="8" xfId="0" applyNumberFormat="1" applyFont="1" applyBorder="1" applyAlignment="1">
      <alignment horizontal="right" vertical="top" wrapText="1"/>
    </xf>
    <xf numFmtId="0" fontId="43" fillId="33" borderId="0" xfId="0" applyFont="1" applyFill="1" applyAlignment="1" applyProtection="1">
      <alignment vertical="top" wrapText="1"/>
      <protection/>
    </xf>
    <xf numFmtId="1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" fontId="43" fillId="33" borderId="0" xfId="0" applyNumberFormat="1" applyFont="1" applyFill="1" applyAlignment="1" applyProtection="1">
      <alignment vertical="top" wrapText="1"/>
      <protection/>
    </xf>
    <xf numFmtId="1" fontId="2" fillId="33" borderId="0" xfId="0" applyNumberFormat="1" applyFont="1" applyFill="1" applyAlignment="1" applyProtection="1">
      <alignment vertical="top" wrapText="1"/>
      <protection locked="0"/>
    </xf>
    <xf numFmtId="1" fontId="43" fillId="33" borderId="0" xfId="0" applyNumberFormat="1" applyFont="1" applyFill="1" applyAlignment="1" applyProtection="1">
      <alignment vertical="top" wrapText="1"/>
      <protection locked="0"/>
    </xf>
    <xf numFmtId="1" fontId="3" fillId="33" borderId="0" xfId="0" applyNumberFormat="1" applyFont="1" applyFill="1" applyAlignment="1" applyProtection="1">
      <alignment vertical="top" wrapText="1"/>
      <protection locked="0"/>
    </xf>
    <xf numFmtId="0" fontId="6" fillId="33" borderId="14" xfId="0" applyFont="1" applyFill="1" applyBorder="1" applyAlignment="1">
      <alignment vertical="top" wrapText="1"/>
    </xf>
    <xf numFmtId="1" fontId="2" fillId="0" borderId="8" xfId="0" applyNumberFormat="1" applyFont="1" applyBorder="1" applyAlignment="1">
      <alignment horizontal="right"/>
    </xf>
    <xf numFmtId="1" fontId="90" fillId="0" borderId="8" xfId="0" applyNumberFormat="1" applyFont="1" applyFill="1" applyBorder="1" applyAlignment="1" applyProtection="1">
      <alignment horizontal="right" vertical="center" wrapText="1"/>
      <protection locked="0"/>
    </xf>
    <xf numFmtId="1" fontId="5" fillId="33" borderId="8" xfId="0" applyNumberFormat="1" applyFont="1" applyFill="1" applyBorder="1" applyAlignment="1">
      <alignment vertical="top" wrapText="1"/>
    </xf>
    <xf numFmtId="1" fontId="5" fillId="33" borderId="8" xfId="0" applyNumberFormat="1" applyFont="1" applyFill="1" applyBorder="1" applyAlignment="1" applyProtection="1">
      <alignment/>
      <protection locked="0"/>
    </xf>
    <xf numFmtId="0" fontId="10" fillId="33" borderId="8" xfId="0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vertical="center" wrapText="1"/>
    </xf>
    <xf numFmtId="0" fontId="23" fillId="42" borderId="34" xfId="0" applyFont="1" applyFill="1" applyBorder="1" applyAlignment="1" applyProtection="1">
      <alignment horizontal="right" vertical="center" wrapText="1" readingOrder="1"/>
      <protection locked="0"/>
    </xf>
    <xf numFmtId="0" fontId="23" fillId="42" borderId="34" xfId="0" applyFont="1" applyFill="1" applyBorder="1" applyAlignment="1" applyProtection="1">
      <alignment horizontal="left" vertical="center" wrapText="1" readingOrder="1"/>
      <protection locked="0"/>
    </xf>
    <xf numFmtId="0" fontId="23" fillId="42" borderId="34" xfId="0" applyFont="1" applyFill="1" applyBorder="1" applyAlignment="1" applyProtection="1">
      <alignment horizontal="center" vertical="center" wrapText="1" readingOrder="1"/>
      <protection locked="0"/>
    </xf>
    <xf numFmtId="0" fontId="24" fillId="0" borderId="34" xfId="0" applyFont="1" applyBorder="1" applyAlignment="1" applyProtection="1">
      <alignment vertical="center" wrapText="1" readingOrder="1"/>
      <protection locked="0"/>
    </xf>
    <xf numFmtId="1" fontId="2" fillId="33" borderId="0" xfId="0" applyNumberFormat="1" applyFont="1" applyFill="1" applyBorder="1" applyAlignment="1">
      <alignment vertical="center" wrapText="1"/>
    </xf>
    <xf numFmtId="0" fontId="24" fillId="0" borderId="34" xfId="0" applyFont="1" applyBorder="1" applyAlignment="1" applyProtection="1">
      <alignment horizontal="center" vertical="center" wrapText="1" readingOrder="1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 readingOrder="1"/>
      <protection locked="0"/>
    </xf>
    <xf numFmtId="0" fontId="24" fillId="0" borderId="35" xfId="0" applyFont="1" applyBorder="1" applyAlignment="1" applyProtection="1">
      <alignment vertical="center" wrapText="1" readingOrder="1"/>
      <protection locked="0"/>
    </xf>
    <xf numFmtId="0" fontId="23" fillId="0" borderId="8" xfId="0" applyFont="1" applyBorder="1" applyAlignment="1" applyProtection="1">
      <alignment horizontal="center" vertical="center" wrapText="1" readingOrder="1"/>
      <protection locked="0"/>
    </xf>
    <xf numFmtId="0" fontId="25" fillId="0" borderId="8" xfId="0" applyFont="1" applyBorder="1" applyAlignment="1" applyProtection="1">
      <alignment horizontal="left" vertical="center" wrapText="1" readingOrder="1"/>
      <protection locked="0"/>
    </xf>
    <xf numFmtId="0" fontId="23" fillId="0" borderId="8" xfId="0" applyFont="1" applyBorder="1" applyAlignment="1" applyProtection="1">
      <alignment vertical="center" wrapText="1" readingOrder="1"/>
      <protection locked="0"/>
    </xf>
    <xf numFmtId="0" fontId="26" fillId="33" borderId="0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8" xfId="0" applyFont="1" applyFill="1" applyBorder="1" applyAlignment="1">
      <alignment horizontal="center" vertical="center" wrapText="1"/>
    </xf>
    <xf numFmtId="0" fontId="43" fillId="0" borderId="36" xfId="0" applyFont="1" applyBorder="1" applyAlignment="1" applyProtection="1">
      <alignment vertical="center" wrapText="1"/>
      <protection locked="0"/>
    </xf>
    <xf numFmtId="1" fontId="3" fillId="33" borderId="8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43" fillId="0" borderId="37" xfId="0" applyFont="1" applyBorder="1" applyAlignment="1" applyProtection="1">
      <alignment vertical="center" wrapText="1"/>
      <protection locked="0"/>
    </xf>
    <xf numFmtId="1" fontId="23" fillId="42" borderId="34" xfId="0" applyNumberFormat="1" applyFont="1" applyFill="1" applyBorder="1" applyAlignment="1" applyProtection="1">
      <alignment horizontal="center" vertical="center" wrapText="1" readingOrder="1"/>
      <protection locked="0"/>
    </xf>
    <xf numFmtId="1" fontId="24" fillId="0" borderId="34" xfId="0" applyNumberFormat="1" applyFont="1" applyBorder="1" applyAlignment="1" applyProtection="1">
      <alignment vertical="center" wrapText="1" readingOrder="1"/>
      <protection locked="0"/>
    </xf>
    <xf numFmtId="1" fontId="24" fillId="0" borderId="35" xfId="0" applyNumberFormat="1" applyFont="1" applyBorder="1" applyAlignment="1" applyProtection="1">
      <alignment vertical="center" wrapText="1" readingOrder="1"/>
      <protection locked="0"/>
    </xf>
    <xf numFmtId="1" fontId="23" fillId="0" borderId="8" xfId="0" applyNumberFormat="1" applyFont="1" applyBorder="1" applyAlignment="1" applyProtection="1">
      <alignment vertical="center" wrapText="1" readingOrder="1"/>
      <protection locked="0"/>
    </xf>
    <xf numFmtId="1" fontId="24" fillId="0" borderId="38" xfId="0" applyNumberFormat="1" applyFont="1" applyBorder="1" applyAlignment="1" applyProtection="1">
      <alignment vertical="center" wrapText="1" readingOrder="1"/>
      <protection locked="0"/>
    </xf>
    <xf numFmtId="1" fontId="24" fillId="0" borderId="39" xfId="0" applyNumberFormat="1" applyFont="1" applyBorder="1" applyAlignment="1" applyProtection="1">
      <alignment vertical="center" wrapText="1" readingOrder="1"/>
      <protection locked="0"/>
    </xf>
    <xf numFmtId="1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43" fillId="33" borderId="0" xfId="0" applyNumberFormat="1" applyFont="1" applyFill="1" applyAlignment="1" applyProtection="1">
      <alignment vertical="top" wrapText="1"/>
      <protection/>
    </xf>
    <xf numFmtId="0" fontId="6" fillId="40" borderId="28" xfId="0" applyFont="1" applyFill="1" applyBorder="1" applyAlignment="1" applyProtection="1">
      <alignment horizontal="right" vertical="center" wrapText="1"/>
      <protection/>
    </xf>
    <xf numFmtId="0" fontId="6" fillId="33" borderId="28" xfId="0" applyFont="1" applyFill="1" applyBorder="1" applyAlignment="1" applyProtection="1">
      <alignment horizontal="right" vertical="center" wrapText="1"/>
      <protection/>
    </xf>
    <xf numFmtId="0" fontId="5" fillId="33" borderId="28" xfId="0" applyFont="1" applyFill="1" applyBorder="1" applyAlignment="1" applyProtection="1">
      <alignment horizontal="right" vertical="center" wrapText="1"/>
      <protection/>
    </xf>
    <xf numFmtId="0" fontId="5" fillId="33" borderId="30" xfId="0" applyFont="1" applyFill="1" applyBorder="1" applyAlignment="1" applyProtection="1">
      <alignment horizontal="right" vertical="center" wrapText="1"/>
      <protection/>
    </xf>
    <xf numFmtId="0" fontId="5" fillId="33" borderId="8" xfId="0" applyFont="1" applyFill="1" applyBorder="1" applyAlignment="1" applyProtection="1">
      <alignment horizontal="right" vertical="top" wrapText="1"/>
      <protection/>
    </xf>
    <xf numFmtId="0" fontId="85" fillId="33" borderId="0" xfId="0" applyFont="1" applyFill="1" applyAlignment="1">
      <alignment vertical="center"/>
    </xf>
    <xf numFmtId="0" fontId="93" fillId="33" borderId="8" xfId="0" applyFont="1" applyFill="1" applyBorder="1" applyAlignment="1">
      <alignment horizontal="center" vertical="center"/>
    </xf>
    <xf numFmtId="0" fontId="93" fillId="33" borderId="8" xfId="0" applyFont="1" applyFill="1" applyBorder="1" applyAlignment="1">
      <alignment vertical="center"/>
    </xf>
    <xf numFmtId="2" fontId="94" fillId="33" borderId="8" xfId="0" applyNumberFormat="1" applyFont="1" applyFill="1" applyBorder="1" applyAlignment="1">
      <alignment vertical="center"/>
    </xf>
    <xf numFmtId="0" fontId="94" fillId="33" borderId="8" xfId="0" applyFont="1" applyFill="1" applyBorder="1" applyAlignment="1">
      <alignment horizontal="center" vertical="center"/>
    </xf>
    <xf numFmtId="0" fontId="94" fillId="33" borderId="8" xfId="0" applyFont="1" applyFill="1" applyBorder="1" applyAlignment="1">
      <alignment vertical="center"/>
    </xf>
    <xf numFmtId="0" fontId="89" fillId="33" borderId="8" xfId="0" applyFont="1" applyFill="1" applyBorder="1" applyAlignment="1">
      <alignment horizontal="center" vertical="center"/>
    </xf>
    <xf numFmtId="2" fontId="89" fillId="33" borderId="8" xfId="0" applyNumberFormat="1" applyFont="1" applyFill="1" applyBorder="1" applyAlignment="1">
      <alignment horizontal="center" vertical="center"/>
    </xf>
    <xf numFmtId="0" fontId="85" fillId="33" borderId="8" xfId="0" applyFont="1" applyFill="1" applyBorder="1" applyAlignment="1">
      <alignment horizontal="center" vertical="center"/>
    </xf>
    <xf numFmtId="0" fontId="85" fillId="33" borderId="8" xfId="0" applyFont="1" applyFill="1" applyBorder="1" applyAlignment="1">
      <alignment vertical="center"/>
    </xf>
    <xf numFmtId="2" fontId="85" fillId="33" borderId="8" xfId="0" applyNumberFormat="1" applyFont="1" applyFill="1" applyBorder="1" applyAlignment="1">
      <alignment vertical="center"/>
    </xf>
    <xf numFmtId="0" fontId="85" fillId="33" borderId="0" xfId="0" applyFont="1" applyFill="1" applyAlignment="1">
      <alignment horizontal="center" vertical="center"/>
    </xf>
    <xf numFmtId="2" fontId="85" fillId="33" borderId="0" xfId="0" applyNumberFormat="1" applyFont="1" applyFill="1" applyAlignment="1">
      <alignment vertical="center"/>
    </xf>
    <xf numFmtId="0" fontId="89" fillId="33" borderId="0" xfId="0" applyFont="1" applyFill="1" applyAlignment="1">
      <alignment vertical="center"/>
    </xf>
    <xf numFmtId="0" fontId="15" fillId="33" borderId="0" xfId="0" applyFont="1" applyFill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2" fontId="5" fillId="4" borderId="2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40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 applyProtection="1">
      <alignment horizontal="center" vertical="center" wrapText="1"/>
      <protection locked="0"/>
    </xf>
    <xf numFmtId="0" fontId="5" fillId="33" borderId="8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1" fontId="5" fillId="35" borderId="40" xfId="0" applyNumberFormat="1" applyFont="1" applyFill="1" applyBorder="1" applyAlignment="1" applyProtection="1">
      <alignment horizontal="center" vertical="center" wrapText="1"/>
      <protection locked="0"/>
    </xf>
    <xf numFmtId="1" fontId="5" fillId="35" borderId="26" xfId="0" applyNumberFormat="1" applyFont="1" applyFill="1" applyBorder="1" applyAlignment="1" applyProtection="1">
      <alignment horizontal="center" vertical="center" wrapText="1"/>
      <protection locked="0"/>
    </xf>
    <xf numFmtId="1" fontId="5" fillId="7" borderId="21" xfId="0" applyNumberFormat="1" applyFont="1" applyFill="1" applyBorder="1" applyAlignment="1" applyProtection="1">
      <alignment horizontal="center" vertical="center" wrapText="1"/>
      <protection locked="0"/>
    </xf>
    <xf numFmtId="1" fontId="5" fillId="7" borderId="40" xfId="0" applyNumberFormat="1" applyFont="1" applyFill="1" applyBorder="1" applyAlignment="1" applyProtection="1">
      <alignment horizontal="center" vertical="center" wrapText="1"/>
      <protection locked="0"/>
    </xf>
    <xf numFmtId="1" fontId="5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1" fontId="5" fillId="33" borderId="0" xfId="0" applyNumberFormat="1" applyFont="1" applyFill="1" applyBorder="1" applyAlignment="1" applyProtection="1">
      <alignment horizontal="center" vertical="top" wrapText="1"/>
      <protection locked="0"/>
    </xf>
    <xf numFmtId="1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4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33" borderId="0" xfId="0" applyNumberFormat="1" applyFont="1" applyFill="1" applyAlignment="1" applyProtection="1">
      <alignment horizontal="center" vertical="center" wrapText="1"/>
      <protection locked="0"/>
    </xf>
    <xf numFmtId="1" fontId="5" fillId="33" borderId="0" xfId="0" applyNumberFormat="1" applyFont="1" applyFill="1" applyAlignment="1" applyProtection="1">
      <alignment horizontal="center" vertical="center"/>
      <protection locked="0"/>
    </xf>
    <xf numFmtId="2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4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41" xfId="0" applyNumberFormat="1" applyFont="1" applyFill="1" applyBorder="1" applyAlignment="1" applyProtection="1">
      <alignment horizontal="center" vertical="center" wrapText="1"/>
      <protection locked="0"/>
    </xf>
    <xf numFmtId="2" fontId="10" fillId="33" borderId="0" xfId="0" applyNumberFormat="1" applyFont="1" applyFill="1" applyAlignment="1" applyProtection="1">
      <alignment horizontal="center" vertical="center" wrapText="1"/>
      <protection locked="0"/>
    </xf>
    <xf numFmtId="2" fontId="5" fillId="33" borderId="0" xfId="0" applyNumberFormat="1" applyFont="1" applyFill="1" applyAlignment="1" applyProtection="1">
      <alignment horizontal="center" vertical="center"/>
      <protection locked="0"/>
    </xf>
    <xf numFmtId="1" fontId="5" fillId="33" borderId="8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0" xfId="0" applyNumberFormat="1" applyFont="1" applyFill="1" applyBorder="1" applyAlignment="1" applyProtection="1">
      <alignment horizontal="center" vertical="top" wrapText="1"/>
      <protection locked="0"/>
    </xf>
    <xf numFmtId="2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8" xfId="0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 applyProtection="1">
      <alignment horizontal="center" vertical="center" wrapText="1"/>
      <protection locked="0"/>
    </xf>
    <xf numFmtId="2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42" xfId="0" applyNumberFormat="1" applyFont="1" applyFill="1" applyBorder="1" applyAlignment="1" applyProtection="1">
      <alignment horizontal="center" vertical="center" wrapText="1"/>
      <protection/>
    </xf>
    <xf numFmtId="1" fontId="3" fillId="33" borderId="26" xfId="0" applyNumberFormat="1" applyFont="1" applyFill="1" applyBorder="1" applyAlignment="1" applyProtection="1">
      <alignment horizontal="center" vertical="center" wrapText="1"/>
      <protection locked="0"/>
    </xf>
    <xf numFmtId="1" fontId="15" fillId="33" borderId="0" xfId="0" applyNumberFormat="1" applyFont="1" applyFill="1" applyAlignment="1" applyProtection="1">
      <alignment horizontal="center" vertical="center" wrapText="1"/>
      <protection locked="0"/>
    </xf>
    <xf numFmtId="1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40" xfId="0" applyFont="1" applyFill="1" applyBorder="1" applyAlignment="1" applyProtection="1">
      <alignment horizontal="center" vertical="center" wrapText="1"/>
      <protection locked="0"/>
    </xf>
    <xf numFmtId="2" fontId="15" fillId="33" borderId="0" xfId="0" applyNumberFormat="1" applyFont="1" applyFill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vertical="center" wrapText="1"/>
      <protection locked="0"/>
    </xf>
    <xf numFmtId="1" fontId="5" fillId="33" borderId="0" xfId="0" applyNumberFormat="1" applyFont="1" applyFill="1" applyAlignment="1" applyProtection="1">
      <alignment horizontal="center" vertical="center" wrapText="1"/>
      <protection locked="0"/>
    </xf>
    <xf numFmtId="1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42" borderId="34" xfId="0" applyFont="1" applyFill="1" applyBorder="1" applyAlignment="1" applyProtection="1">
      <alignment horizontal="center" vertical="center" wrapText="1" readingOrder="1"/>
      <protection locked="0"/>
    </xf>
    <xf numFmtId="0" fontId="43" fillId="0" borderId="36" xfId="0" applyFont="1" applyBorder="1" applyAlignment="1" applyProtection="1">
      <alignment horizontal="center" vertical="center" wrapText="1"/>
      <protection locked="0"/>
    </xf>
    <xf numFmtId="0" fontId="43" fillId="0" borderId="43" xfId="0" applyFont="1" applyBorder="1" applyAlignment="1" applyProtection="1">
      <alignment horizontal="center" vertical="center" wrapText="1"/>
      <protection locked="0"/>
    </xf>
    <xf numFmtId="0" fontId="43" fillId="0" borderId="36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 vertical="center" wrapText="1" readingOrder="1"/>
      <protection locked="0"/>
    </xf>
    <xf numFmtId="0" fontId="22" fillId="0" borderId="44" xfId="0" applyFont="1" applyBorder="1" applyAlignment="1" applyProtection="1">
      <alignment horizontal="center" vertical="center" wrapText="1" readingOrder="1"/>
      <protection locked="0"/>
    </xf>
    <xf numFmtId="0" fontId="23" fillId="42" borderId="38" xfId="0" applyFont="1" applyFill="1" applyBorder="1" applyAlignment="1" applyProtection="1">
      <alignment horizontal="right" vertical="center" wrapText="1" readingOrder="1"/>
      <protection locked="0"/>
    </xf>
    <xf numFmtId="0" fontId="43" fillId="0" borderId="43" xfId="0" applyFont="1" applyBorder="1" applyAlignment="1" applyProtection="1">
      <alignment horizontal="right" vertical="center" wrapText="1"/>
      <protection locked="0"/>
    </xf>
    <xf numFmtId="0" fontId="43" fillId="0" borderId="36" xfId="0" applyFont="1" applyBorder="1" applyAlignment="1" applyProtection="1">
      <alignment horizontal="right" vertical="center" wrapText="1"/>
      <protection locked="0"/>
    </xf>
    <xf numFmtId="0" fontId="87" fillId="40" borderId="0" xfId="0" applyFont="1" applyFill="1" applyBorder="1" applyAlignment="1">
      <alignment horizontal="center" vertical="center"/>
    </xf>
    <xf numFmtId="0" fontId="89" fillId="40" borderId="23" xfId="0" applyFont="1" applyFill="1" applyBorder="1" applyAlignment="1">
      <alignment horizontal="center" vertical="center"/>
    </xf>
    <xf numFmtId="0" fontId="89" fillId="40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89" fillId="2" borderId="8" xfId="0" applyFont="1" applyFill="1" applyBorder="1" applyAlignment="1">
      <alignment horizontal="center" vertical="center" wrapText="1"/>
    </xf>
    <xf numFmtId="0" fontId="96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89" fillId="4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5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 wrapText="1"/>
    </xf>
    <xf numFmtId="0" fontId="18" fillId="33" borderId="0" xfId="0" applyFont="1" applyFill="1" applyAlignment="1" applyProtection="1">
      <alignment horizontal="left" vertical="top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17" fillId="33" borderId="45" xfId="0" applyFont="1" applyFill="1" applyBorder="1" applyAlignment="1" applyProtection="1">
      <alignment horizontal="center" vertical="top" wrapText="1"/>
      <protection/>
    </xf>
    <xf numFmtId="0" fontId="17" fillId="33" borderId="46" xfId="0" applyFont="1" applyFill="1" applyBorder="1" applyAlignment="1" applyProtection="1">
      <alignment horizontal="center" vertical="top" wrapText="1"/>
      <protection/>
    </xf>
    <xf numFmtId="0" fontId="17" fillId="33" borderId="24" xfId="0" applyFont="1" applyFill="1" applyBorder="1" applyAlignment="1" applyProtection="1">
      <alignment horizontal="center" vertical="top" wrapText="1"/>
      <protection/>
    </xf>
    <xf numFmtId="0" fontId="17" fillId="33" borderId="49" xfId="0" applyFont="1" applyFill="1" applyBorder="1" applyAlignment="1" applyProtection="1">
      <alignment horizontal="center" vertical="top" wrapText="1"/>
      <protection/>
    </xf>
    <xf numFmtId="0" fontId="5" fillId="33" borderId="5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top" wrapText="1"/>
      <protection locked="0"/>
    </xf>
    <xf numFmtId="0" fontId="5" fillId="33" borderId="9" xfId="0" applyFont="1" applyFill="1" applyBorder="1" applyAlignment="1" applyProtection="1">
      <alignment horizontal="center" vertical="top" wrapText="1"/>
      <protection locked="0"/>
    </xf>
    <xf numFmtId="0" fontId="18" fillId="33" borderId="52" xfId="0" applyFont="1" applyFill="1" applyBorder="1" applyAlignment="1" applyProtection="1">
      <alignment horizontal="left" vertical="top" wrapText="1"/>
      <protection locked="0"/>
    </xf>
    <xf numFmtId="1" fontId="3" fillId="33" borderId="8" xfId="0" applyNumberFormat="1" applyFont="1" applyFill="1" applyBorder="1" applyAlignment="1">
      <alignment horizontal="center" vertical="center" wrapText="1"/>
    </xf>
    <xf numFmtId="1" fontId="5" fillId="33" borderId="8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1" fontId="4" fillId="33" borderId="9" xfId="0" applyNumberFormat="1" applyFont="1" applyFill="1" applyBorder="1" applyAlignment="1">
      <alignment horizontal="center" vertical="center" wrapText="1"/>
    </xf>
    <xf numFmtId="1" fontId="3" fillId="33" borderId="21" xfId="0" applyNumberFormat="1" applyFont="1" applyFill="1" applyBorder="1" applyAlignment="1" applyProtection="1">
      <alignment horizontal="center" vertical="center" wrapText="1"/>
      <protection/>
    </xf>
    <xf numFmtId="1" fontId="3" fillId="33" borderId="26" xfId="0" applyNumberFormat="1" applyFont="1" applyFill="1" applyBorder="1" applyAlignment="1" applyProtection="1">
      <alignment horizontal="center" vertical="center" wrapText="1"/>
      <protection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53" xfId="0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0" fontId="91" fillId="0" borderId="30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 wrapText="1"/>
    </xf>
    <xf numFmtId="0" fontId="91" fillId="0" borderId="53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13" fillId="33" borderId="0" xfId="0" applyNumberFormat="1" applyFont="1" applyFill="1" applyAlignment="1" applyProtection="1">
      <alignment horizontal="center" vertical="center" wrapText="1"/>
      <protection locked="0"/>
    </xf>
    <xf numFmtId="1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41" borderId="8" xfId="0" applyFont="1" applyFill="1" applyBorder="1" applyAlignment="1" applyProtection="1">
      <alignment horizontal="center" vertical="center" wrapText="1"/>
      <protection locked="0"/>
    </xf>
    <xf numFmtId="0" fontId="94" fillId="33" borderId="8" xfId="0" applyFont="1" applyFill="1" applyBorder="1" applyAlignment="1">
      <alignment horizontal="center" vertical="center"/>
    </xf>
    <xf numFmtId="0" fontId="94" fillId="33" borderId="8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4"/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4"/>
          <bgColor indexed="46"/>
        </patternFill>
      </fill>
    </dxf>
    <dxf>
      <font>
        <b val="0"/>
        <color indexed="20"/>
      </font>
      <fill>
        <patternFill patternType="solid">
          <fgColor indexed="24"/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b val="0"/>
        <color indexed="10"/>
      </font>
    </dxf>
    <dxf>
      <font>
        <b val="0"/>
        <color indexed="20"/>
      </font>
      <fill>
        <patternFill patternType="solid">
          <fgColor indexed="24"/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color indexed="10"/>
      </font>
    </dxf>
    <dxf>
      <font>
        <b val="0"/>
        <color indexed="10"/>
      </font>
    </dxf>
    <dxf>
      <font>
        <color rgb="FFFF0000"/>
      </font>
    </dxf>
    <dxf>
      <font>
        <b val="0"/>
        <color indexed="10"/>
      </font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4"/>
          <bgColor indexed="46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4"/>
          <bgColor indexed="46"/>
        </patternFill>
      </fill>
    </dxf>
    <dxf>
      <font>
        <b val="0"/>
        <color indexed="10"/>
      </font>
    </dxf>
    <dxf>
      <font>
        <b val="0"/>
        <color indexed="20"/>
      </font>
      <fill>
        <patternFill patternType="solid">
          <fgColor indexed="24"/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b val="0"/>
        <color indexed="10"/>
      </font>
    </dxf>
    <dxf>
      <font>
        <b val="0"/>
        <color indexed="20"/>
      </font>
      <fill>
        <patternFill patternType="solid">
          <fgColor indexed="24"/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4" tint="-0.24997000396251678"/>
      </font>
    </dxf>
    <dxf>
      <font>
        <b/>
        <color theme="4" tint="-0.24997000396251678"/>
      </font>
    </dxf>
    <dxf>
      <font>
        <b/>
        <i val="0"/>
      </font>
      <border>
        <top style="double">
          <color theme="4"/>
        </top>
      </border>
    </dxf>
    <dxf>
      <font>
        <color theme="2" tint="-0.7499499917030334"/>
      </font>
      <border>
        <left/>
        <right/>
        <top/>
        <bottom/>
      </border>
    </dxf>
    <dxf>
      <font>
        <color theme="4" tint="-0.24997000396251678"/>
      </font>
      <border>
        <left style="thin">
          <color theme="4" tint="0.5999600291252136"/>
        </left>
        <right style="thin">
          <color theme="4" tint="0.5999600291252136"/>
        </right>
        <top style="thin">
          <color theme="4" tint="0.5999600291252136"/>
        </top>
        <bottom style="thin">
          <color theme="4" tint="0.5999600291252136"/>
        </bottom>
      </border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color rgb="FF800080"/>
      </font>
      <fill>
        <patternFill patternType="solid">
          <fgColor rgb="FF9999FF"/>
          <bgColor rgb="FFCC99FF"/>
        </patternFill>
      </fill>
      <border/>
    </dxf>
    <dxf>
      <font>
        <b val="0"/>
        <color rgb="FFFF0000"/>
      </font>
      <border/>
    </dxf>
  </dxfs>
  <tableStyles count="1" defaultTableStyle="Sales Invoice Table" defaultPivotStyle="PivotStyleLight16">
    <tableStyle name="Sales Invoice Table" pivot="0" count="7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RowStripe" dxfId="113"/>
      <tableStyleElement type="firstColumnStripe" dxfId="1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CustomerList" displayName="CustomerList" ref="A3:I60" totalsRowShown="0">
  <autoFilter ref="A3:I60"/>
  <tableColumns count="9">
    <tableColumn id="9" name="Lookup"/>
    <tableColumn id="1" name="Sl.No."/>
    <tableColumn id="2" name="BANKS"/>
    <tableColumn id="3" name="RURAL"/>
    <tableColumn id="4" name="SEMI URBAN"/>
    <tableColumn id="5" name="URBAN"/>
    <tableColumn id="6" name="TOTAL"/>
    <tableColumn id="7" name="SP.ME"/>
    <tableColumn id="8" name="ATMS"/>
  </tableColumns>
  <tableStyleInfo name="Sales Invoice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P60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13" sqref="K13"/>
    </sheetView>
  </sheetViews>
  <sheetFormatPr defaultColWidth="9.140625" defaultRowHeight="18.75" customHeight="1"/>
  <cols>
    <col min="1" max="1" width="19.140625" style="19" hidden="1" customWidth="1"/>
    <col min="2" max="2" width="6.140625" style="19" customWidth="1"/>
    <col min="3" max="3" width="23.8515625" style="19" customWidth="1"/>
    <col min="4" max="4" width="12.57421875" style="19" customWidth="1"/>
    <col min="5" max="5" width="16.421875" style="19" customWidth="1"/>
    <col min="6" max="6" width="11.421875" style="19" customWidth="1"/>
    <col min="7" max="7" width="11.57421875" style="19" customWidth="1"/>
    <col min="8" max="8" width="10.8515625" style="26" hidden="1" customWidth="1"/>
    <col min="9" max="9" width="10.421875" style="19" customWidth="1"/>
    <col min="10" max="16384" width="9.140625" style="19" customWidth="1"/>
  </cols>
  <sheetData>
    <row r="1" spans="2:9" ht="18.75" customHeight="1">
      <c r="B1" s="534" t="s">
        <v>361</v>
      </c>
      <c r="C1" s="534"/>
      <c r="D1" s="534"/>
      <c r="E1" s="534"/>
      <c r="F1" s="534"/>
      <c r="G1" s="534"/>
      <c r="H1" s="534"/>
      <c r="I1" s="534"/>
    </row>
    <row r="2" spans="1:16" s="17" customFormat="1" ht="15" customHeight="1">
      <c r="A2" s="316" t="s">
        <v>104</v>
      </c>
      <c r="B2" s="535" t="s">
        <v>362</v>
      </c>
      <c r="C2" s="535"/>
      <c r="D2" s="535"/>
      <c r="E2" s="535"/>
      <c r="F2" s="535"/>
      <c r="G2" s="535"/>
      <c r="H2" s="535"/>
      <c r="I2" s="535"/>
      <c r="J2" s="316"/>
      <c r="K2" s="316"/>
      <c r="L2" s="316"/>
      <c r="M2" s="316"/>
      <c r="N2" s="316"/>
      <c r="O2" s="316"/>
      <c r="P2" s="316"/>
    </row>
    <row r="3" spans="1:9" s="18" customFormat="1" ht="15" customHeight="1">
      <c r="A3" s="20" t="s">
        <v>1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0</v>
      </c>
      <c r="H3" s="21" t="s">
        <v>8</v>
      </c>
      <c r="I3" s="21" t="s">
        <v>9</v>
      </c>
    </row>
    <row r="4" spans="1:9" ht="15" customHeight="1">
      <c r="A4" s="22" t="str">
        <f>B4&amp;" - "&amp;C4</f>
        <v>1 - Allahabad Bank</v>
      </c>
      <c r="B4" s="23">
        <v>1</v>
      </c>
      <c r="C4" s="24" t="s">
        <v>251</v>
      </c>
      <c r="D4" s="23">
        <v>83</v>
      </c>
      <c r="E4" s="23">
        <v>44</v>
      </c>
      <c r="F4" s="23">
        <v>71</v>
      </c>
      <c r="G4" s="25">
        <f aca="true" t="shared" si="0" ref="G4:G60">D4+E4+F4</f>
        <v>198</v>
      </c>
      <c r="H4" s="23">
        <v>0</v>
      </c>
      <c r="I4" s="23">
        <v>90</v>
      </c>
    </row>
    <row r="5" spans="1:9" ht="15" customHeight="1">
      <c r="A5" s="200" t="str">
        <f aca="true" t="shared" si="1" ref="A5:A36">B5&amp;" - "&amp;C5</f>
        <v>2 - Andhra Bank</v>
      </c>
      <c r="B5" s="23">
        <v>2</v>
      </c>
      <c r="C5" s="24" t="s">
        <v>252</v>
      </c>
      <c r="D5" s="23">
        <v>0</v>
      </c>
      <c r="E5" s="23">
        <v>9</v>
      </c>
      <c r="F5" s="23">
        <v>30</v>
      </c>
      <c r="G5" s="25">
        <f t="shared" si="0"/>
        <v>39</v>
      </c>
      <c r="H5" s="23">
        <v>0</v>
      </c>
      <c r="I5" s="23">
        <v>0</v>
      </c>
    </row>
    <row r="6" spans="1:9" ht="15" customHeight="1">
      <c r="A6" s="200" t="str">
        <f t="shared" si="1"/>
        <v>3 - Bank of Baroda</v>
      </c>
      <c r="B6" s="23">
        <v>3</v>
      </c>
      <c r="C6" s="24" t="s">
        <v>253</v>
      </c>
      <c r="D6" s="23">
        <v>28</v>
      </c>
      <c r="E6" s="23">
        <v>79</v>
      </c>
      <c r="F6" s="23">
        <v>72</v>
      </c>
      <c r="G6" s="25">
        <f t="shared" si="0"/>
        <v>179</v>
      </c>
      <c r="H6" s="23">
        <v>2</v>
      </c>
      <c r="I6" s="23">
        <v>309</v>
      </c>
    </row>
    <row r="7" spans="1:9" ht="15" customHeight="1">
      <c r="A7" s="200" t="str">
        <f t="shared" si="1"/>
        <v>4 - Bank of India</v>
      </c>
      <c r="B7" s="23">
        <v>4</v>
      </c>
      <c r="C7" s="24" t="s">
        <v>254</v>
      </c>
      <c r="D7" s="23">
        <v>183</v>
      </c>
      <c r="E7" s="23">
        <v>140</v>
      </c>
      <c r="F7" s="23">
        <v>107</v>
      </c>
      <c r="G7" s="25">
        <f t="shared" si="0"/>
        <v>430</v>
      </c>
      <c r="H7" s="23">
        <v>4</v>
      </c>
      <c r="I7" s="23">
        <v>685</v>
      </c>
    </row>
    <row r="8" spans="1:9" ht="15" customHeight="1">
      <c r="A8" s="200" t="str">
        <f t="shared" si="1"/>
        <v>5 - Bank of Maharashtra</v>
      </c>
      <c r="B8" s="23">
        <v>5</v>
      </c>
      <c r="C8" s="24" t="s">
        <v>255</v>
      </c>
      <c r="D8" s="23">
        <v>85</v>
      </c>
      <c r="E8" s="23">
        <v>21</v>
      </c>
      <c r="F8" s="23">
        <v>37</v>
      </c>
      <c r="G8" s="25">
        <f t="shared" si="0"/>
        <v>143</v>
      </c>
      <c r="H8" s="23">
        <v>0</v>
      </c>
      <c r="I8" s="23">
        <v>148</v>
      </c>
    </row>
    <row r="9" spans="1:9" ht="15" customHeight="1">
      <c r="A9" s="200" t="str">
        <f t="shared" si="1"/>
        <v>6 - Canara Bank</v>
      </c>
      <c r="B9" s="23">
        <v>6</v>
      </c>
      <c r="C9" s="24" t="s">
        <v>256</v>
      </c>
      <c r="D9" s="23">
        <v>30</v>
      </c>
      <c r="E9" s="23">
        <v>93</v>
      </c>
      <c r="F9" s="23">
        <v>82</v>
      </c>
      <c r="G9" s="25">
        <f t="shared" si="0"/>
        <v>205</v>
      </c>
      <c r="H9" s="23">
        <v>3</v>
      </c>
      <c r="I9" s="23">
        <v>270</v>
      </c>
    </row>
    <row r="10" spans="1:9" ht="15" customHeight="1">
      <c r="A10" s="200" t="str">
        <f t="shared" si="1"/>
        <v>7 - Central Bank of India</v>
      </c>
      <c r="B10" s="23">
        <v>7</v>
      </c>
      <c r="C10" s="24" t="s">
        <v>257</v>
      </c>
      <c r="D10" s="23">
        <v>238</v>
      </c>
      <c r="E10" s="23">
        <v>139</v>
      </c>
      <c r="F10" s="23">
        <v>90</v>
      </c>
      <c r="G10" s="25">
        <f t="shared" si="0"/>
        <v>467</v>
      </c>
      <c r="H10" s="23">
        <v>51</v>
      </c>
      <c r="I10" s="23">
        <v>572</v>
      </c>
    </row>
    <row r="11" spans="1:9" ht="15" customHeight="1">
      <c r="A11" s="200" t="str">
        <f t="shared" si="1"/>
        <v>8 - Corporation Bank</v>
      </c>
      <c r="B11" s="23">
        <v>8</v>
      </c>
      <c r="C11" s="24" t="s">
        <v>194</v>
      </c>
      <c r="D11" s="23">
        <v>8</v>
      </c>
      <c r="E11" s="23">
        <v>12</v>
      </c>
      <c r="F11" s="23">
        <v>42</v>
      </c>
      <c r="G11" s="25">
        <f t="shared" si="0"/>
        <v>62</v>
      </c>
      <c r="H11" s="23">
        <v>1</v>
      </c>
      <c r="I11" s="23">
        <v>87</v>
      </c>
    </row>
    <row r="12" spans="1:9" ht="15" customHeight="1">
      <c r="A12" s="200" t="str">
        <f t="shared" si="1"/>
        <v>9 - Dena Bank</v>
      </c>
      <c r="B12" s="23">
        <v>9</v>
      </c>
      <c r="C12" s="24" t="s">
        <v>199</v>
      </c>
      <c r="D12" s="23">
        <v>8</v>
      </c>
      <c r="E12" s="23">
        <v>18</v>
      </c>
      <c r="F12" s="23">
        <v>39</v>
      </c>
      <c r="G12" s="25">
        <f t="shared" si="0"/>
        <v>65</v>
      </c>
      <c r="H12" s="23">
        <v>3</v>
      </c>
      <c r="I12" s="23">
        <v>59</v>
      </c>
    </row>
    <row r="13" spans="1:9" ht="15" customHeight="1">
      <c r="A13" s="200" t="str">
        <f t="shared" si="1"/>
        <v>10 - IDBI Bank Ltd.</v>
      </c>
      <c r="B13" s="23">
        <v>10</v>
      </c>
      <c r="C13" s="24" t="s">
        <v>258</v>
      </c>
      <c r="D13" s="23">
        <v>22</v>
      </c>
      <c r="E13" s="23">
        <v>34</v>
      </c>
      <c r="F13" s="23">
        <v>38</v>
      </c>
      <c r="G13" s="25">
        <f t="shared" si="0"/>
        <v>94</v>
      </c>
      <c r="H13" s="23">
        <v>2</v>
      </c>
      <c r="I13" s="23">
        <v>168</v>
      </c>
    </row>
    <row r="14" spans="1:9" ht="15" customHeight="1">
      <c r="A14" s="200" t="str">
        <f t="shared" si="1"/>
        <v>11 - Indian Bank</v>
      </c>
      <c r="B14" s="23">
        <v>11</v>
      </c>
      <c r="C14" s="24" t="s">
        <v>259</v>
      </c>
      <c r="D14" s="23">
        <v>0</v>
      </c>
      <c r="E14" s="23">
        <v>6</v>
      </c>
      <c r="F14" s="23">
        <v>22</v>
      </c>
      <c r="G14" s="25">
        <f t="shared" si="0"/>
        <v>28</v>
      </c>
      <c r="H14" s="23">
        <v>1</v>
      </c>
      <c r="I14" s="23">
        <v>26</v>
      </c>
    </row>
    <row r="15" spans="1:9" ht="15" customHeight="1">
      <c r="A15" s="200" t="str">
        <f t="shared" si="1"/>
        <v>12 - Indian Overseas Bank</v>
      </c>
      <c r="B15" s="23">
        <v>12</v>
      </c>
      <c r="C15" s="24" t="s">
        <v>260</v>
      </c>
      <c r="D15" s="23">
        <v>12</v>
      </c>
      <c r="E15" s="23">
        <v>7</v>
      </c>
      <c r="F15" s="23">
        <v>41</v>
      </c>
      <c r="G15" s="25">
        <f t="shared" si="0"/>
        <v>60</v>
      </c>
      <c r="H15" s="23">
        <v>0</v>
      </c>
      <c r="I15" s="23">
        <v>60</v>
      </c>
    </row>
    <row r="16" spans="1:9" ht="15" customHeight="1">
      <c r="A16" s="200" t="str">
        <f t="shared" si="1"/>
        <v>13 - Oriental Bank of Comm.</v>
      </c>
      <c r="B16" s="23">
        <v>13</v>
      </c>
      <c r="C16" s="24" t="s">
        <v>261</v>
      </c>
      <c r="D16" s="23">
        <v>13</v>
      </c>
      <c r="E16" s="23">
        <v>14</v>
      </c>
      <c r="F16" s="23">
        <v>49</v>
      </c>
      <c r="G16" s="25">
        <f t="shared" si="0"/>
        <v>76</v>
      </c>
      <c r="H16" s="23">
        <v>0</v>
      </c>
      <c r="I16" s="23">
        <v>79</v>
      </c>
    </row>
    <row r="17" spans="1:9" ht="15" customHeight="1">
      <c r="A17" s="200" t="str">
        <f t="shared" si="1"/>
        <v>14 - Punjab and Sindh Bank</v>
      </c>
      <c r="B17" s="23">
        <v>14</v>
      </c>
      <c r="C17" s="24" t="s">
        <v>262</v>
      </c>
      <c r="D17" s="23">
        <v>9</v>
      </c>
      <c r="E17" s="23">
        <v>15</v>
      </c>
      <c r="F17" s="23">
        <v>15</v>
      </c>
      <c r="G17" s="25">
        <f t="shared" si="0"/>
        <v>39</v>
      </c>
      <c r="H17" s="23">
        <v>3</v>
      </c>
      <c r="I17" s="23">
        <v>34</v>
      </c>
    </row>
    <row r="18" spans="1:9" ht="15" customHeight="1">
      <c r="A18" s="200" t="str">
        <f t="shared" si="1"/>
        <v>15 - Punjab National Bank</v>
      </c>
      <c r="B18" s="23">
        <v>15</v>
      </c>
      <c r="C18" s="24" t="s">
        <v>263</v>
      </c>
      <c r="D18" s="23">
        <v>84</v>
      </c>
      <c r="E18" s="23">
        <v>91</v>
      </c>
      <c r="F18" s="23">
        <v>110</v>
      </c>
      <c r="G18" s="25">
        <f t="shared" si="0"/>
        <v>285</v>
      </c>
      <c r="H18" s="23">
        <v>7</v>
      </c>
      <c r="I18" s="23">
        <v>457</v>
      </c>
    </row>
    <row r="19" spans="1:9" ht="15" customHeight="1">
      <c r="A19" s="200" t="str">
        <f t="shared" si="1"/>
        <v>16 - Syndicate Bank</v>
      </c>
      <c r="B19" s="23">
        <v>16</v>
      </c>
      <c r="C19" s="24" t="s">
        <v>264</v>
      </c>
      <c r="D19" s="23">
        <v>16</v>
      </c>
      <c r="E19" s="23">
        <v>16</v>
      </c>
      <c r="F19" s="23">
        <v>46</v>
      </c>
      <c r="G19" s="25">
        <f t="shared" si="0"/>
        <v>78</v>
      </c>
      <c r="H19" s="23">
        <v>0</v>
      </c>
      <c r="I19" s="23">
        <v>78</v>
      </c>
    </row>
    <row r="20" spans="1:9" ht="15" customHeight="1">
      <c r="A20" s="200" t="str">
        <f t="shared" si="1"/>
        <v>17 - Uco Bank</v>
      </c>
      <c r="B20" s="23">
        <v>17</v>
      </c>
      <c r="C20" s="24" t="s">
        <v>305</v>
      </c>
      <c r="D20" s="23">
        <v>54</v>
      </c>
      <c r="E20" s="23">
        <v>44</v>
      </c>
      <c r="F20" s="23">
        <v>71</v>
      </c>
      <c r="G20" s="25">
        <f t="shared" si="0"/>
        <v>169</v>
      </c>
      <c r="H20" s="23">
        <v>0</v>
      </c>
      <c r="I20" s="23">
        <v>163</v>
      </c>
    </row>
    <row r="21" spans="1:9" ht="15" customHeight="1">
      <c r="A21" s="200" t="str">
        <f t="shared" si="1"/>
        <v>18 - Union Bank of India</v>
      </c>
      <c r="B21" s="23">
        <v>18</v>
      </c>
      <c r="C21" s="24" t="s">
        <v>265</v>
      </c>
      <c r="D21" s="23">
        <v>104</v>
      </c>
      <c r="E21" s="23">
        <v>83</v>
      </c>
      <c r="F21" s="23">
        <v>92</v>
      </c>
      <c r="G21" s="25">
        <f t="shared" si="0"/>
        <v>279</v>
      </c>
      <c r="H21" s="23">
        <v>2</v>
      </c>
      <c r="I21" s="23">
        <v>582</v>
      </c>
    </row>
    <row r="22" spans="1:9" ht="15" customHeight="1">
      <c r="A22" s="200" t="str">
        <f t="shared" si="1"/>
        <v>19 - United Bank of India</v>
      </c>
      <c r="B22" s="23">
        <v>19</v>
      </c>
      <c r="C22" s="24" t="s">
        <v>266</v>
      </c>
      <c r="D22" s="23">
        <v>0</v>
      </c>
      <c r="E22" s="23">
        <v>0</v>
      </c>
      <c r="F22" s="23">
        <v>13</v>
      </c>
      <c r="G22" s="25">
        <f t="shared" si="0"/>
        <v>13</v>
      </c>
      <c r="H22" s="23">
        <v>0</v>
      </c>
      <c r="I22" s="23">
        <v>23</v>
      </c>
    </row>
    <row r="23" spans="1:9" ht="15" customHeight="1">
      <c r="A23" s="200" t="str">
        <f t="shared" si="1"/>
        <v>20 - Vijaya Bank</v>
      </c>
      <c r="B23" s="23">
        <v>20</v>
      </c>
      <c r="C23" s="24" t="s">
        <v>201</v>
      </c>
      <c r="D23" s="23">
        <v>5</v>
      </c>
      <c r="E23" s="23">
        <v>17</v>
      </c>
      <c r="F23" s="23">
        <v>33</v>
      </c>
      <c r="G23" s="25">
        <f t="shared" si="0"/>
        <v>55</v>
      </c>
      <c r="H23" s="23">
        <v>2</v>
      </c>
      <c r="I23" s="23">
        <v>55</v>
      </c>
    </row>
    <row r="24" spans="1:9" ht="15" customHeight="1">
      <c r="A24" s="200" t="str">
        <f t="shared" si="1"/>
        <v>21 - Bharatiya Mahila Bank</v>
      </c>
      <c r="B24" s="23">
        <v>21</v>
      </c>
      <c r="C24" s="24" t="s">
        <v>267</v>
      </c>
      <c r="D24" s="23">
        <v>0</v>
      </c>
      <c r="E24" s="23">
        <v>0</v>
      </c>
      <c r="F24" s="23">
        <v>4</v>
      </c>
      <c r="G24" s="25">
        <f t="shared" si="0"/>
        <v>4</v>
      </c>
      <c r="H24" s="23">
        <v>0</v>
      </c>
      <c r="I24" s="23">
        <v>4</v>
      </c>
    </row>
    <row r="25" spans="1:9" ht="15" customHeight="1">
      <c r="A25" s="200" t="str">
        <f t="shared" si="1"/>
        <v> - SUB TOTAL</v>
      </c>
      <c r="B25" s="93"/>
      <c r="C25" s="93" t="s">
        <v>268</v>
      </c>
      <c r="D25" s="93">
        <f>SUBTOTAL(109,D4:D24)</f>
        <v>982</v>
      </c>
      <c r="E25" s="93">
        <f>SUBTOTAL(109,E4:E24)</f>
        <v>882</v>
      </c>
      <c r="F25" s="93">
        <f>SUBTOTAL(109,F4:F24)</f>
        <v>1104</v>
      </c>
      <c r="G25" s="93">
        <f t="shared" si="0"/>
        <v>2968</v>
      </c>
      <c r="H25" s="93">
        <f>SUBTOTAL(109,H4:H24)</f>
        <v>81</v>
      </c>
      <c r="I25" s="93">
        <f>SUBTOTAL(109,I4:I24)</f>
        <v>3949</v>
      </c>
    </row>
    <row r="26" spans="1:9" ht="15" customHeight="1">
      <c r="A26" s="200" t="str">
        <f t="shared" si="1"/>
        <v>22 - S.B. of Hyderabad</v>
      </c>
      <c r="B26" s="23">
        <v>22</v>
      </c>
      <c r="C26" s="24" t="s">
        <v>269</v>
      </c>
      <c r="D26" s="23">
        <v>0</v>
      </c>
      <c r="E26" s="23">
        <v>1</v>
      </c>
      <c r="F26" s="23">
        <v>4</v>
      </c>
      <c r="G26" s="25">
        <f t="shared" si="0"/>
        <v>5</v>
      </c>
      <c r="H26" s="23">
        <v>0</v>
      </c>
      <c r="I26" s="23">
        <v>0</v>
      </c>
    </row>
    <row r="27" spans="1:9" ht="15" customHeight="1">
      <c r="A27" s="200" t="str">
        <f t="shared" si="1"/>
        <v>23 - S.B. of Mysore</v>
      </c>
      <c r="B27" s="23">
        <v>23</v>
      </c>
      <c r="C27" s="24" t="s">
        <v>270</v>
      </c>
      <c r="D27" s="23">
        <v>0</v>
      </c>
      <c r="E27" s="23">
        <v>0</v>
      </c>
      <c r="F27" s="23">
        <v>3</v>
      </c>
      <c r="G27" s="25">
        <f t="shared" si="0"/>
        <v>3</v>
      </c>
      <c r="H27" s="23">
        <v>0</v>
      </c>
      <c r="I27" s="23">
        <v>3</v>
      </c>
    </row>
    <row r="28" spans="1:9" ht="15" customHeight="1">
      <c r="A28" s="200" t="str">
        <f t="shared" si="1"/>
        <v>24 - S.B. of Patiala</v>
      </c>
      <c r="B28" s="23">
        <v>24</v>
      </c>
      <c r="C28" s="24" t="s">
        <v>271</v>
      </c>
      <c r="D28" s="23">
        <v>0</v>
      </c>
      <c r="E28" s="23">
        <v>0</v>
      </c>
      <c r="F28" s="23">
        <v>7</v>
      </c>
      <c r="G28" s="25">
        <f t="shared" si="0"/>
        <v>7</v>
      </c>
      <c r="H28" s="23">
        <v>0</v>
      </c>
      <c r="I28" s="23">
        <v>1</v>
      </c>
    </row>
    <row r="29" spans="1:9" ht="15" customHeight="1">
      <c r="A29" s="200" t="str">
        <f t="shared" si="1"/>
        <v>25 - S.B. of Travancore</v>
      </c>
      <c r="B29" s="23">
        <v>25</v>
      </c>
      <c r="C29" s="24" t="s">
        <v>272</v>
      </c>
      <c r="D29" s="23">
        <v>0</v>
      </c>
      <c r="E29" s="23">
        <v>0</v>
      </c>
      <c r="F29" s="23">
        <v>3</v>
      </c>
      <c r="G29" s="25">
        <f t="shared" si="0"/>
        <v>3</v>
      </c>
      <c r="H29" s="23">
        <v>1</v>
      </c>
      <c r="I29" s="23">
        <v>3</v>
      </c>
    </row>
    <row r="30" spans="1:9" ht="15" customHeight="1">
      <c r="A30" s="200" t="str">
        <f t="shared" si="1"/>
        <v>26 - S.B.B. of Jaipur</v>
      </c>
      <c r="B30" s="23">
        <v>26</v>
      </c>
      <c r="C30" s="24" t="s">
        <v>273</v>
      </c>
      <c r="D30" s="23">
        <v>0</v>
      </c>
      <c r="E30" s="23">
        <v>3</v>
      </c>
      <c r="F30" s="23">
        <v>5</v>
      </c>
      <c r="G30" s="25">
        <f t="shared" si="0"/>
        <v>8</v>
      </c>
      <c r="H30" s="23">
        <v>0</v>
      </c>
      <c r="I30" s="23">
        <v>8</v>
      </c>
    </row>
    <row r="31" spans="1:9" ht="15" customHeight="1">
      <c r="A31" s="200" t="str">
        <f t="shared" si="1"/>
        <v>27 - State Bank of India</v>
      </c>
      <c r="B31" s="23">
        <v>27</v>
      </c>
      <c r="C31" s="24" t="s">
        <v>274</v>
      </c>
      <c r="D31" s="23">
        <v>363</v>
      </c>
      <c r="E31" s="23">
        <v>360</v>
      </c>
      <c r="F31" s="23">
        <v>355</v>
      </c>
      <c r="G31" s="25">
        <f t="shared" si="0"/>
        <v>1078</v>
      </c>
      <c r="H31" s="23">
        <v>17</v>
      </c>
      <c r="I31" s="23">
        <v>3736</v>
      </c>
    </row>
    <row r="32" spans="1:9" ht="15" customHeight="1">
      <c r="A32" s="200" t="str">
        <f t="shared" si="1"/>
        <v> - SUB TOTAL</v>
      </c>
      <c r="B32" s="93"/>
      <c r="C32" s="93" t="s">
        <v>268</v>
      </c>
      <c r="D32" s="93">
        <f>SUBTOTAL(109,D26:D31)</f>
        <v>363</v>
      </c>
      <c r="E32" s="93">
        <f>SUBTOTAL(109,E26:E31)</f>
        <v>364</v>
      </c>
      <c r="F32" s="93">
        <f>SUBTOTAL(109,F26:F31)</f>
        <v>377</v>
      </c>
      <c r="G32" s="93">
        <f t="shared" si="0"/>
        <v>1104</v>
      </c>
      <c r="H32" s="93">
        <f>SUBTOTAL(109,H26:H31)</f>
        <v>18</v>
      </c>
      <c r="I32" s="93">
        <f>SUBTOTAL(109,I26:I31)</f>
        <v>3751</v>
      </c>
    </row>
    <row r="33" spans="1:9" ht="15" customHeight="1">
      <c r="A33" s="200" t="str">
        <f t="shared" si="1"/>
        <v>28 - Axis Bank</v>
      </c>
      <c r="B33" s="23">
        <v>28</v>
      </c>
      <c r="C33" s="24" t="s">
        <v>193</v>
      </c>
      <c r="D33" s="23">
        <v>19</v>
      </c>
      <c r="E33" s="23">
        <v>40</v>
      </c>
      <c r="F33" s="23">
        <v>59</v>
      </c>
      <c r="G33" s="25">
        <f t="shared" si="0"/>
        <v>118</v>
      </c>
      <c r="H33" s="23">
        <v>0</v>
      </c>
      <c r="I33" s="23">
        <v>361</v>
      </c>
    </row>
    <row r="34" spans="1:9" ht="15" customHeight="1">
      <c r="A34" s="200" t="str">
        <f t="shared" si="1"/>
        <v>29 - City Union Bank</v>
      </c>
      <c r="B34" s="23">
        <v>29</v>
      </c>
      <c r="C34" s="24" t="s">
        <v>206</v>
      </c>
      <c r="D34" s="23">
        <v>0</v>
      </c>
      <c r="E34" s="23">
        <v>0</v>
      </c>
      <c r="F34" s="23">
        <v>2</v>
      </c>
      <c r="G34" s="25">
        <v>2</v>
      </c>
      <c r="H34" s="23">
        <v>0</v>
      </c>
      <c r="I34" s="23">
        <v>3</v>
      </c>
    </row>
    <row r="35" spans="1:9" ht="15" customHeight="1">
      <c r="A35" s="200" t="str">
        <f t="shared" si="1"/>
        <v>30 - Dhan Lakshmi Bank</v>
      </c>
      <c r="B35" s="23">
        <v>30</v>
      </c>
      <c r="C35" s="24" t="s">
        <v>275</v>
      </c>
      <c r="D35" s="23">
        <v>0</v>
      </c>
      <c r="E35" s="23">
        <v>0</v>
      </c>
      <c r="F35" s="23">
        <v>1</v>
      </c>
      <c r="G35" s="25">
        <f t="shared" si="0"/>
        <v>1</v>
      </c>
      <c r="H35" s="23">
        <v>0</v>
      </c>
      <c r="I35" s="23">
        <v>0</v>
      </c>
    </row>
    <row r="36" spans="1:9" ht="15" customHeight="1">
      <c r="A36" s="200" t="str">
        <f t="shared" si="1"/>
        <v>31 - HDFC Bank</v>
      </c>
      <c r="B36" s="23">
        <v>31</v>
      </c>
      <c r="C36" s="24" t="s">
        <v>276</v>
      </c>
      <c r="D36" s="23">
        <v>12</v>
      </c>
      <c r="E36" s="23">
        <v>46</v>
      </c>
      <c r="F36" s="23">
        <v>58</v>
      </c>
      <c r="G36" s="25">
        <f t="shared" si="0"/>
        <v>116</v>
      </c>
      <c r="H36" s="23">
        <v>0</v>
      </c>
      <c r="I36" s="23">
        <v>235</v>
      </c>
    </row>
    <row r="37" spans="1:9" ht="15" customHeight="1">
      <c r="A37" s="200" t="str">
        <f aca="true" t="shared" si="2" ref="A37:A60">B37&amp;" - "&amp;C37</f>
        <v>32 - ICICI Bank</v>
      </c>
      <c r="B37" s="23">
        <v>32</v>
      </c>
      <c r="C37" s="24" t="s">
        <v>277</v>
      </c>
      <c r="D37" s="23">
        <v>51</v>
      </c>
      <c r="E37" s="23">
        <v>65</v>
      </c>
      <c r="F37" s="23">
        <v>77</v>
      </c>
      <c r="G37" s="25">
        <f t="shared" si="0"/>
        <v>193</v>
      </c>
      <c r="H37" s="23">
        <v>3</v>
      </c>
      <c r="I37" s="23">
        <v>342</v>
      </c>
    </row>
    <row r="38" spans="1:9" ht="15" customHeight="1">
      <c r="A38" s="200" t="str">
        <f t="shared" si="2"/>
        <v>33 - Indusind Bank Limited</v>
      </c>
      <c r="B38" s="23">
        <v>33</v>
      </c>
      <c r="C38" s="24" t="s">
        <v>190</v>
      </c>
      <c r="D38" s="23">
        <v>24</v>
      </c>
      <c r="E38" s="23">
        <v>11</v>
      </c>
      <c r="F38" s="23">
        <v>11</v>
      </c>
      <c r="G38" s="25">
        <f t="shared" si="0"/>
        <v>46</v>
      </c>
      <c r="H38" s="23">
        <v>1</v>
      </c>
      <c r="I38" s="23">
        <v>32</v>
      </c>
    </row>
    <row r="39" spans="1:9" ht="15" customHeight="1">
      <c r="A39" s="200" t="str">
        <f t="shared" si="2"/>
        <v>34 - Ing Vysya Bank</v>
      </c>
      <c r="B39" s="23">
        <v>34</v>
      </c>
      <c r="C39" s="24" t="s">
        <v>278</v>
      </c>
      <c r="D39" s="23">
        <v>0</v>
      </c>
      <c r="E39" s="23">
        <v>0</v>
      </c>
      <c r="F39" s="23">
        <v>2</v>
      </c>
      <c r="G39" s="25">
        <f t="shared" si="0"/>
        <v>2</v>
      </c>
      <c r="H39" s="23">
        <v>0</v>
      </c>
      <c r="I39" s="23">
        <v>4</v>
      </c>
    </row>
    <row r="40" spans="1:9" ht="15" customHeight="1">
      <c r="A40" s="200" t="str">
        <f t="shared" si="2"/>
        <v>35 - Karnataka Bank Limited</v>
      </c>
      <c r="B40" s="23">
        <v>35</v>
      </c>
      <c r="C40" s="24" t="s">
        <v>279</v>
      </c>
      <c r="D40" s="23">
        <v>0</v>
      </c>
      <c r="E40" s="23">
        <v>0</v>
      </c>
      <c r="F40" s="23">
        <v>7</v>
      </c>
      <c r="G40" s="25">
        <f t="shared" si="0"/>
        <v>7</v>
      </c>
      <c r="H40" s="23">
        <v>0</v>
      </c>
      <c r="I40" s="23">
        <v>8</v>
      </c>
    </row>
    <row r="41" spans="1:9" ht="15" customHeight="1">
      <c r="A41" s="200" t="str">
        <f t="shared" si="2"/>
        <v>36 - Kotak Mahindra Bank</v>
      </c>
      <c r="B41" s="23">
        <v>36</v>
      </c>
      <c r="C41" s="24" t="s">
        <v>280</v>
      </c>
      <c r="D41" s="23">
        <v>0</v>
      </c>
      <c r="E41" s="23">
        <v>0</v>
      </c>
      <c r="F41" s="23">
        <v>25</v>
      </c>
      <c r="G41" s="25">
        <f t="shared" si="0"/>
        <v>25</v>
      </c>
      <c r="H41" s="23">
        <v>0</v>
      </c>
      <c r="I41" s="23">
        <v>10</v>
      </c>
    </row>
    <row r="42" spans="1:9" ht="15" customHeight="1">
      <c r="A42" s="200" t="str">
        <f t="shared" si="2"/>
        <v>37 - Lakshmi Vilas Bank</v>
      </c>
      <c r="B42" s="23">
        <v>37</v>
      </c>
      <c r="C42" s="24" t="s">
        <v>203</v>
      </c>
      <c r="D42" s="23">
        <v>0</v>
      </c>
      <c r="E42" s="23">
        <v>0</v>
      </c>
      <c r="F42" s="23">
        <v>2</v>
      </c>
      <c r="G42" s="25">
        <f t="shared" si="0"/>
        <v>2</v>
      </c>
      <c r="H42" s="23">
        <v>0</v>
      </c>
      <c r="I42" s="23">
        <v>0</v>
      </c>
    </row>
    <row r="43" spans="1:9" ht="15" customHeight="1">
      <c r="A43" s="200" t="str">
        <f t="shared" si="2"/>
        <v>38 - The Federal Bank Ltd.</v>
      </c>
      <c r="B43" s="23">
        <v>38</v>
      </c>
      <c r="C43" s="24" t="s">
        <v>281</v>
      </c>
      <c r="D43" s="23">
        <v>1</v>
      </c>
      <c r="E43" s="23">
        <v>6</v>
      </c>
      <c r="F43" s="23">
        <v>3</v>
      </c>
      <c r="G43" s="25">
        <f t="shared" si="0"/>
        <v>10</v>
      </c>
      <c r="H43" s="23">
        <v>0</v>
      </c>
      <c r="I43" s="23">
        <v>10</v>
      </c>
    </row>
    <row r="44" spans="1:9" ht="15" customHeight="1">
      <c r="A44" s="200" t="str">
        <f t="shared" si="2"/>
        <v>39 - The Jammu and Kashmir Bank</v>
      </c>
      <c r="B44" s="23">
        <v>39</v>
      </c>
      <c r="C44" s="24" t="s">
        <v>282</v>
      </c>
      <c r="D44" s="23">
        <v>0</v>
      </c>
      <c r="E44" s="23">
        <v>2</v>
      </c>
      <c r="F44" s="23">
        <v>0</v>
      </c>
      <c r="G44" s="25">
        <f t="shared" si="0"/>
        <v>2</v>
      </c>
      <c r="H44" s="23">
        <v>0</v>
      </c>
      <c r="I44" s="23">
        <v>2</v>
      </c>
    </row>
    <row r="45" spans="1:9" ht="15" customHeight="1">
      <c r="A45" s="200" t="str">
        <f t="shared" si="2"/>
        <v>40 - The Karur Vysya Bank Ltd.</v>
      </c>
      <c r="B45" s="23">
        <v>40</v>
      </c>
      <c r="C45" s="24" t="s">
        <v>283</v>
      </c>
      <c r="D45" s="23">
        <v>0</v>
      </c>
      <c r="E45" s="23">
        <v>0</v>
      </c>
      <c r="F45" s="23">
        <v>8</v>
      </c>
      <c r="G45" s="25">
        <f t="shared" si="0"/>
        <v>8</v>
      </c>
      <c r="H45" s="23">
        <v>0</v>
      </c>
      <c r="I45" s="23">
        <v>5</v>
      </c>
    </row>
    <row r="46" spans="1:9" ht="15" customHeight="1">
      <c r="A46" s="200" t="str">
        <f t="shared" si="2"/>
        <v>41 - Ratnakar Bank</v>
      </c>
      <c r="B46" s="23">
        <v>41</v>
      </c>
      <c r="C46" s="24" t="s">
        <v>284</v>
      </c>
      <c r="D46" s="23">
        <v>2</v>
      </c>
      <c r="E46" s="23">
        <v>9</v>
      </c>
      <c r="F46" s="23">
        <v>2</v>
      </c>
      <c r="G46" s="25">
        <f t="shared" si="0"/>
        <v>13</v>
      </c>
      <c r="H46" s="23">
        <v>0</v>
      </c>
      <c r="I46" s="23">
        <v>13</v>
      </c>
    </row>
    <row r="47" spans="1:9" ht="15" customHeight="1">
      <c r="A47" s="200" t="str">
        <f t="shared" si="2"/>
        <v>42 - Yes Bank</v>
      </c>
      <c r="B47" s="23">
        <v>42</v>
      </c>
      <c r="C47" s="24" t="s">
        <v>285</v>
      </c>
      <c r="D47" s="23">
        <v>0</v>
      </c>
      <c r="E47" s="23">
        <v>0</v>
      </c>
      <c r="F47" s="23">
        <v>19</v>
      </c>
      <c r="G47" s="25">
        <f t="shared" si="0"/>
        <v>19</v>
      </c>
      <c r="H47" s="23">
        <v>0</v>
      </c>
      <c r="I47" s="23">
        <v>19</v>
      </c>
    </row>
    <row r="48" spans="1:9" ht="15" customHeight="1">
      <c r="A48" s="200" t="str">
        <f t="shared" si="2"/>
        <v>43 - The South indian Bank</v>
      </c>
      <c r="B48" s="23">
        <v>43</v>
      </c>
      <c r="C48" s="24" t="s">
        <v>286</v>
      </c>
      <c r="D48" s="23">
        <v>0</v>
      </c>
      <c r="E48" s="23">
        <v>0</v>
      </c>
      <c r="F48" s="23">
        <v>3</v>
      </c>
      <c r="G48" s="25">
        <f t="shared" si="0"/>
        <v>3</v>
      </c>
      <c r="H48" s="23">
        <v>0</v>
      </c>
      <c r="I48" s="23">
        <v>3</v>
      </c>
    </row>
    <row r="49" spans="1:9" ht="15" customHeight="1">
      <c r="A49" s="200" t="str">
        <f t="shared" si="2"/>
        <v>44 - Standard Chartered Bank</v>
      </c>
      <c r="B49" s="23">
        <v>44</v>
      </c>
      <c r="C49" s="24" t="s">
        <v>287</v>
      </c>
      <c r="D49" s="23">
        <v>0</v>
      </c>
      <c r="E49" s="23">
        <v>0</v>
      </c>
      <c r="F49" s="23">
        <v>3</v>
      </c>
      <c r="G49" s="25">
        <f t="shared" si="0"/>
        <v>3</v>
      </c>
      <c r="H49" s="23">
        <v>0</v>
      </c>
      <c r="I49" s="23">
        <v>2</v>
      </c>
    </row>
    <row r="50" spans="1:9" ht="15" customHeight="1">
      <c r="A50" s="200" t="str">
        <f t="shared" si="2"/>
        <v>45 - Citi Bank</v>
      </c>
      <c r="B50" s="23">
        <v>45</v>
      </c>
      <c r="C50" s="24" t="s">
        <v>288</v>
      </c>
      <c r="D50" s="23">
        <v>0</v>
      </c>
      <c r="E50" s="23">
        <v>0</v>
      </c>
      <c r="F50" s="23">
        <v>2</v>
      </c>
      <c r="G50" s="25">
        <f t="shared" si="0"/>
        <v>2</v>
      </c>
      <c r="H50" s="23">
        <v>0</v>
      </c>
      <c r="I50" s="23">
        <v>0</v>
      </c>
    </row>
    <row r="51" spans="1:9" ht="15" customHeight="1">
      <c r="A51" s="200" t="str">
        <f t="shared" si="2"/>
        <v>46 - DCB</v>
      </c>
      <c r="B51" s="23">
        <v>46</v>
      </c>
      <c r="C51" s="24" t="s">
        <v>289</v>
      </c>
      <c r="D51" s="23">
        <v>0</v>
      </c>
      <c r="E51" s="23">
        <v>1</v>
      </c>
      <c r="F51" s="23">
        <v>0</v>
      </c>
      <c r="G51" s="25">
        <f t="shared" si="0"/>
        <v>1</v>
      </c>
      <c r="H51" s="23">
        <v>0</v>
      </c>
      <c r="I51" s="23">
        <v>1</v>
      </c>
    </row>
    <row r="52" spans="1:9" ht="15" customHeight="1">
      <c r="A52" s="200" t="str">
        <f t="shared" si="2"/>
        <v> - SUB TOTAL</v>
      </c>
      <c r="B52" s="93"/>
      <c r="C52" s="93" t="s">
        <v>268</v>
      </c>
      <c r="D52" s="93">
        <f>SUBTOTAL(109,D33:D51)</f>
        <v>109</v>
      </c>
      <c r="E52" s="93">
        <f>SUBTOTAL(109,E33:E51)</f>
        <v>180</v>
      </c>
      <c r="F52" s="93">
        <f>SUBTOTAL(109,F33:F51)</f>
        <v>284</v>
      </c>
      <c r="G52" s="93">
        <f t="shared" si="0"/>
        <v>573</v>
      </c>
      <c r="H52" s="93">
        <f>SUBTOTAL(109,H33:H51)</f>
        <v>4</v>
      </c>
      <c r="I52" s="93">
        <f>SUBTOTAL(109,I33:I51)</f>
        <v>1050</v>
      </c>
    </row>
    <row r="53" spans="1:9" ht="15" customHeight="1">
      <c r="A53" s="200" t="str">
        <f t="shared" si="2"/>
        <v>47 - MGB</v>
      </c>
      <c r="B53" s="23">
        <v>47</v>
      </c>
      <c r="C53" s="24" t="s">
        <v>204</v>
      </c>
      <c r="D53" s="23">
        <v>331</v>
      </c>
      <c r="E53" s="23">
        <v>72</v>
      </c>
      <c r="F53" s="23">
        <v>43</v>
      </c>
      <c r="G53" s="25">
        <f t="shared" si="0"/>
        <v>446</v>
      </c>
      <c r="H53" s="23">
        <v>0</v>
      </c>
      <c r="I53" s="23">
        <v>0</v>
      </c>
    </row>
    <row r="54" spans="1:9" ht="15" customHeight="1">
      <c r="A54" s="200" t="str">
        <f t="shared" si="2"/>
        <v>48 - CMPGB</v>
      </c>
      <c r="B54" s="23">
        <v>48</v>
      </c>
      <c r="C54" s="24" t="s">
        <v>191</v>
      </c>
      <c r="D54" s="23">
        <v>277</v>
      </c>
      <c r="E54" s="23">
        <v>134</v>
      </c>
      <c r="F54" s="23">
        <v>44</v>
      </c>
      <c r="G54" s="25">
        <f t="shared" si="0"/>
        <v>455</v>
      </c>
      <c r="H54" s="23">
        <v>0</v>
      </c>
      <c r="I54" s="23">
        <v>0</v>
      </c>
    </row>
    <row r="55" spans="1:9" ht="15" customHeight="1">
      <c r="A55" s="200" t="str">
        <f t="shared" si="2"/>
        <v>49 - NJGB</v>
      </c>
      <c r="B55" s="23">
        <v>49</v>
      </c>
      <c r="C55" s="24" t="s">
        <v>209</v>
      </c>
      <c r="D55" s="23">
        <v>249</v>
      </c>
      <c r="E55" s="23">
        <v>86</v>
      </c>
      <c r="F55" s="23">
        <v>27</v>
      </c>
      <c r="G55" s="25">
        <f t="shared" si="0"/>
        <v>362</v>
      </c>
      <c r="H55" s="23">
        <v>0</v>
      </c>
      <c r="I55" s="23">
        <v>0</v>
      </c>
    </row>
    <row r="56" spans="1:9" ht="15" customHeight="1">
      <c r="A56" s="200" t="str">
        <f t="shared" si="2"/>
        <v> - SUB TOTAL</v>
      </c>
      <c r="B56" s="93"/>
      <c r="C56" s="93" t="s">
        <v>268</v>
      </c>
      <c r="D56" s="93">
        <f>SUBTOTAL(109,D53:D55)</f>
        <v>857</v>
      </c>
      <c r="E56" s="93">
        <f>SUBTOTAL(109,E53:E55)</f>
        <v>292</v>
      </c>
      <c r="F56" s="93">
        <f>SUBTOTAL(109,F53:F55)</f>
        <v>114</v>
      </c>
      <c r="G56" s="25">
        <f t="shared" si="0"/>
        <v>1263</v>
      </c>
      <c r="H56" s="93">
        <f>SUBTOTAL(109,H53:H55)</f>
        <v>0</v>
      </c>
      <c r="I56" s="93">
        <f>SUBTOTAL(109,I53:I55)</f>
        <v>0</v>
      </c>
    </row>
    <row r="57" spans="1:9" ht="15" customHeight="1">
      <c r="A57" s="200" t="str">
        <f t="shared" si="2"/>
        <v>50 - M.P.Co-operative Bank</v>
      </c>
      <c r="B57" s="23">
        <v>50</v>
      </c>
      <c r="C57" s="24" t="s">
        <v>290</v>
      </c>
      <c r="D57" s="23">
        <v>297</v>
      </c>
      <c r="E57" s="23">
        <v>470</v>
      </c>
      <c r="F57" s="23">
        <v>86</v>
      </c>
      <c r="G57" s="25">
        <f t="shared" si="0"/>
        <v>853</v>
      </c>
      <c r="H57" s="23">
        <v>0</v>
      </c>
      <c r="I57" s="23">
        <v>0</v>
      </c>
    </row>
    <row r="58" spans="1:9" ht="15" customHeight="1">
      <c r="A58" s="200" t="str">
        <f t="shared" si="2"/>
        <v>51 - M.P.S.A.R.D.B.</v>
      </c>
      <c r="B58" s="23">
        <v>51</v>
      </c>
      <c r="C58" s="24" t="s">
        <v>291</v>
      </c>
      <c r="D58" s="23">
        <v>261</v>
      </c>
      <c r="E58" s="23">
        <v>0</v>
      </c>
      <c r="F58" s="23">
        <v>7</v>
      </c>
      <c r="G58" s="25">
        <f t="shared" si="0"/>
        <v>268</v>
      </c>
      <c r="H58" s="23">
        <v>0</v>
      </c>
      <c r="I58" s="23">
        <v>0</v>
      </c>
    </row>
    <row r="59" spans="1:9" ht="15" customHeight="1">
      <c r="A59" s="200" t="str">
        <f t="shared" si="2"/>
        <v> - SUB TOTAL</v>
      </c>
      <c r="B59" s="93"/>
      <c r="C59" s="93" t="s">
        <v>268</v>
      </c>
      <c r="D59" s="93">
        <f>SUBTOTAL(109,D57:D58)</f>
        <v>558</v>
      </c>
      <c r="E59" s="93">
        <f>SUBTOTAL(109,E57:E58)</f>
        <v>470</v>
      </c>
      <c r="F59" s="93">
        <f>SUBTOTAL(109,F57:F58)</f>
        <v>93</v>
      </c>
      <c r="G59" s="25">
        <f t="shared" si="0"/>
        <v>1121</v>
      </c>
      <c r="H59" s="93">
        <f>SUBTOTAL(109,H57:H58)</f>
        <v>0</v>
      </c>
      <c r="I59" s="93">
        <f>SUBTOTAL(109,I57:I58)</f>
        <v>0</v>
      </c>
    </row>
    <row r="60" spans="1:9" ht="15" customHeight="1">
      <c r="A60" s="200" t="str">
        <f t="shared" si="2"/>
        <v> - TOTAL</v>
      </c>
      <c r="B60" s="312"/>
      <c r="C60" s="313" t="s">
        <v>0</v>
      </c>
      <c r="D60" s="93">
        <f>D59+D56+D52+D32+D25</f>
        <v>2869</v>
      </c>
      <c r="E60" s="93">
        <f>E59+E56+E52+E32+E25</f>
        <v>2188</v>
      </c>
      <c r="F60" s="93">
        <f>F59+F56+F52+F32+F25</f>
        <v>1972</v>
      </c>
      <c r="G60" s="93">
        <f t="shared" si="0"/>
        <v>7029</v>
      </c>
      <c r="H60" s="93">
        <f>H59+H56+H52+H32+H25</f>
        <v>103</v>
      </c>
      <c r="I60" s="93">
        <f>I59+I56+I52+I32+I25</f>
        <v>8750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B1:I1"/>
    <mergeCell ref="B2:I2"/>
  </mergeCells>
  <conditionalFormatting sqref="B4:B60">
    <cfRule type="duplicateValues" priority="1" dxfId="119">
      <formula>AND(COUNTIF($B$4:$B$60,B4)&gt;1,NOT(ISBLANK(B4)))</formula>
    </cfRule>
  </conditionalFormatting>
  <conditionalFormatting sqref="C4:C60">
    <cfRule type="duplicateValues" priority="2" dxfId="119">
      <formula>AND(COUNTIF($C$4:$C$60,C4)&gt;1,NOT(ISBLANK(C4)))</formula>
    </cfRule>
  </conditionalFormatting>
  <printOptions horizontalCentered="1"/>
  <pageMargins left="0.25" right="0.25" top="0.75" bottom="0.75" header="0.3" footer="0.3"/>
  <pageSetup fitToHeight="0" horizontalDpi="600" verticalDpi="600" orientation="portrait" scale="75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N3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O7" sqref="O7"/>
    </sheetView>
  </sheetViews>
  <sheetFormatPr defaultColWidth="9.140625" defaultRowHeight="12.75"/>
  <cols>
    <col min="1" max="1" width="3.28125" style="32" customWidth="1"/>
    <col min="2" max="2" width="29.28125" style="68" customWidth="1"/>
    <col min="3" max="3" width="8.8515625" style="31" bestFit="1" customWidth="1"/>
    <col min="4" max="4" width="8.57421875" style="31" bestFit="1" customWidth="1"/>
    <col min="5" max="5" width="7.8515625" style="31" bestFit="1" customWidth="1"/>
    <col min="6" max="6" width="9.57421875" style="31" bestFit="1" customWidth="1"/>
    <col min="7" max="7" width="8.8515625" style="31" bestFit="1" customWidth="1"/>
    <col min="8" max="8" width="8.57421875" style="31" bestFit="1" customWidth="1"/>
    <col min="9" max="9" width="7.8515625" style="31" bestFit="1" customWidth="1"/>
    <col min="10" max="10" width="9.57421875" style="31" bestFit="1" customWidth="1"/>
    <col min="11" max="11" width="8.8515625" style="31" bestFit="1" customWidth="1"/>
    <col min="12" max="12" width="10.140625" style="31" bestFit="1" customWidth="1"/>
    <col min="13" max="13" width="8.57421875" style="31" bestFit="1" customWidth="1"/>
    <col min="14" max="16384" width="9.140625" style="68" customWidth="1"/>
  </cols>
  <sheetData>
    <row r="1" spans="1:13" ht="14.25">
      <c r="A1" s="577" t="s">
        <v>140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</row>
    <row r="2" spans="1:13" ht="15.75">
      <c r="A2" s="570" t="s">
        <v>103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</row>
    <row r="3" spans="1:13" ht="25.5" customHeight="1">
      <c r="A3" s="35"/>
      <c r="B3" s="14" t="s">
        <v>14</v>
      </c>
      <c r="C3" s="35"/>
      <c r="D3" s="36"/>
      <c r="E3" s="36"/>
      <c r="F3" s="36"/>
      <c r="G3" s="36"/>
      <c r="H3" s="36"/>
      <c r="I3" s="573"/>
      <c r="J3" s="573"/>
      <c r="K3" s="606" t="s">
        <v>172</v>
      </c>
      <c r="L3" s="606"/>
      <c r="M3" s="199"/>
    </row>
    <row r="4" spans="1:13" ht="12.75" customHeight="1">
      <c r="A4" s="553" t="s">
        <v>3</v>
      </c>
      <c r="B4" s="553" t="s">
        <v>4</v>
      </c>
      <c r="C4" s="559" t="s">
        <v>26</v>
      </c>
      <c r="D4" s="560"/>
      <c r="E4" s="559" t="s">
        <v>136</v>
      </c>
      <c r="F4" s="560"/>
      <c r="G4" s="559" t="s">
        <v>27</v>
      </c>
      <c r="H4" s="560"/>
      <c r="I4" s="559" t="s">
        <v>137</v>
      </c>
      <c r="J4" s="560"/>
      <c r="K4" s="559" t="s">
        <v>15</v>
      </c>
      <c r="L4" s="560"/>
      <c r="M4" s="196" t="s">
        <v>331</v>
      </c>
    </row>
    <row r="5" spans="1:13" ht="12.75">
      <c r="A5" s="597"/>
      <c r="B5" s="597"/>
      <c r="C5" s="198" t="s">
        <v>35</v>
      </c>
      <c r="D5" s="198" t="s">
        <v>50</v>
      </c>
      <c r="E5" s="198" t="s">
        <v>35</v>
      </c>
      <c r="F5" s="198" t="s">
        <v>50</v>
      </c>
      <c r="G5" s="198" t="s">
        <v>35</v>
      </c>
      <c r="H5" s="198" t="s">
        <v>50</v>
      </c>
      <c r="I5" s="198" t="s">
        <v>35</v>
      </c>
      <c r="J5" s="198" t="s">
        <v>50</v>
      </c>
      <c r="K5" s="198" t="s">
        <v>35</v>
      </c>
      <c r="L5" s="252" t="s">
        <v>50</v>
      </c>
      <c r="M5" s="197" t="s">
        <v>50</v>
      </c>
    </row>
    <row r="6" spans="1:13" ht="15">
      <c r="A6" s="260">
        <v>1</v>
      </c>
      <c r="B6" s="41" t="s">
        <v>189</v>
      </c>
      <c r="C6" s="118">
        <v>2572</v>
      </c>
      <c r="D6" s="118">
        <v>7726</v>
      </c>
      <c r="E6" s="118">
        <v>17442</v>
      </c>
      <c r="F6" s="117">
        <v>31421</v>
      </c>
      <c r="G6" s="118">
        <v>769</v>
      </c>
      <c r="H6" s="118">
        <v>1878</v>
      </c>
      <c r="I6" s="118">
        <f aca="true" t="shared" si="0" ref="I6:I30">C6+E6+G6</f>
        <v>20783</v>
      </c>
      <c r="J6" s="117">
        <f aca="true" t="shared" si="1" ref="J6:J30">D6+F6+H6</f>
        <v>41025</v>
      </c>
      <c r="K6" s="118">
        <v>161400</v>
      </c>
      <c r="L6" s="118">
        <v>548759</v>
      </c>
      <c r="M6" s="231">
        <f aca="true" t="shared" si="2" ref="M6:M31">J6*100/L6</f>
        <v>7.475959392009972</v>
      </c>
    </row>
    <row r="7" spans="1:13" ht="15" customHeight="1">
      <c r="A7" s="204">
        <v>2</v>
      </c>
      <c r="B7" s="259" t="s">
        <v>202</v>
      </c>
      <c r="C7" s="115">
        <v>84</v>
      </c>
      <c r="D7" s="115">
        <v>124</v>
      </c>
      <c r="E7" s="115">
        <v>130</v>
      </c>
      <c r="F7" s="115">
        <v>1715</v>
      </c>
      <c r="G7" s="115">
        <v>1</v>
      </c>
      <c r="H7" s="115">
        <v>11</v>
      </c>
      <c r="I7" s="118">
        <f t="shared" si="0"/>
        <v>215</v>
      </c>
      <c r="J7" s="117">
        <f t="shared" si="1"/>
        <v>1850</v>
      </c>
      <c r="K7" s="115"/>
      <c r="L7" s="115">
        <v>44969</v>
      </c>
      <c r="M7" s="231">
        <f t="shared" si="2"/>
        <v>4.113945162222865</v>
      </c>
    </row>
    <row r="8" spans="1:13" ht="15" customHeight="1">
      <c r="A8" s="260">
        <v>3</v>
      </c>
      <c r="B8" s="259" t="s">
        <v>212</v>
      </c>
      <c r="C8" s="115"/>
      <c r="D8" s="115">
        <v>7420.35</v>
      </c>
      <c r="E8" s="115"/>
      <c r="F8" s="115">
        <v>6165.38</v>
      </c>
      <c r="G8" s="115"/>
      <c r="H8" s="115">
        <v>789.79</v>
      </c>
      <c r="I8" s="118">
        <f t="shared" si="0"/>
        <v>0</v>
      </c>
      <c r="J8" s="117">
        <f t="shared" si="1"/>
        <v>14375.52</v>
      </c>
      <c r="K8" s="115"/>
      <c r="L8" s="115">
        <v>1359732</v>
      </c>
      <c r="M8" s="231">
        <f t="shared" si="2"/>
        <v>1.0572318662795315</v>
      </c>
    </row>
    <row r="9" spans="1:13" ht="15" customHeight="1">
      <c r="A9" s="204">
        <v>4</v>
      </c>
      <c r="B9" s="259" t="s">
        <v>211</v>
      </c>
      <c r="C9" s="115">
        <f>685+21</f>
        <v>706</v>
      </c>
      <c r="D9" s="115">
        <v>2189.24</v>
      </c>
      <c r="E9" s="115">
        <v>272</v>
      </c>
      <c r="F9" s="115">
        <v>69.72</v>
      </c>
      <c r="G9" s="115">
        <v>214</v>
      </c>
      <c r="H9" s="115">
        <v>453</v>
      </c>
      <c r="I9" s="118">
        <f>C9+E9+G9</f>
        <v>1192</v>
      </c>
      <c r="J9" s="117">
        <f>D9+F9+H9</f>
        <v>2711.9599999999996</v>
      </c>
      <c r="K9" s="115">
        <v>141725</v>
      </c>
      <c r="L9" s="115">
        <v>531808</v>
      </c>
      <c r="M9" s="231">
        <f t="shared" si="2"/>
        <v>0.5099509597448703</v>
      </c>
    </row>
    <row r="10" spans="1:13" ht="15" customHeight="1">
      <c r="A10" s="260">
        <v>5</v>
      </c>
      <c r="B10" s="259" t="s">
        <v>220</v>
      </c>
      <c r="C10" s="115">
        <v>6792</v>
      </c>
      <c r="D10" s="115">
        <v>46008</v>
      </c>
      <c r="E10" s="115">
        <v>4551</v>
      </c>
      <c r="F10" s="115">
        <v>16154</v>
      </c>
      <c r="G10" s="115">
        <v>1052</v>
      </c>
      <c r="H10" s="115">
        <v>1341</v>
      </c>
      <c r="I10" s="118">
        <f t="shared" si="0"/>
        <v>12395</v>
      </c>
      <c r="J10" s="117">
        <f t="shared" si="1"/>
        <v>63503</v>
      </c>
      <c r="K10" s="115">
        <v>109082</v>
      </c>
      <c r="L10" s="115">
        <v>994664</v>
      </c>
      <c r="M10" s="231">
        <f t="shared" si="2"/>
        <v>6.38436698221711</v>
      </c>
    </row>
    <row r="11" spans="1:14" ht="15" customHeight="1">
      <c r="A11" s="204">
        <v>6</v>
      </c>
      <c r="B11" s="259" t="s">
        <v>213</v>
      </c>
      <c r="C11" s="115">
        <v>14388</v>
      </c>
      <c r="D11" s="115">
        <v>27346</v>
      </c>
      <c r="E11" s="115">
        <v>19310</v>
      </c>
      <c r="F11" s="115">
        <v>36702</v>
      </c>
      <c r="G11" s="115">
        <v>4165</v>
      </c>
      <c r="H11" s="115">
        <v>7916</v>
      </c>
      <c r="I11" s="118">
        <f t="shared" si="0"/>
        <v>37863</v>
      </c>
      <c r="J11" s="117">
        <f t="shared" si="1"/>
        <v>71964</v>
      </c>
      <c r="K11" s="115">
        <v>588642</v>
      </c>
      <c r="L11" s="115">
        <v>1497213</v>
      </c>
      <c r="M11" s="231">
        <f t="shared" si="2"/>
        <v>4.8065305337316735</v>
      </c>
      <c r="N11" s="31"/>
    </row>
    <row r="12" spans="1:14" ht="15" customHeight="1">
      <c r="A12" s="260">
        <v>7</v>
      </c>
      <c r="B12" s="259" t="s">
        <v>198</v>
      </c>
      <c r="C12" s="115">
        <v>3169</v>
      </c>
      <c r="D12" s="115">
        <v>9988</v>
      </c>
      <c r="E12" s="115">
        <v>2450</v>
      </c>
      <c r="F12" s="115">
        <v>5522.46</v>
      </c>
      <c r="G12" s="115">
        <v>1420</v>
      </c>
      <c r="H12" s="115">
        <v>1323.17</v>
      </c>
      <c r="I12" s="118">
        <f t="shared" si="0"/>
        <v>7039</v>
      </c>
      <c r="J12" s="117">
        <f t="shared" si="1"/>
        <v>16833.629999999997</v>
      </c>
      <c r="K12" s="115">
        <v>80102</v>
      </c>
      <c r="L12" s="115">
        <v>384594</v>
      </c>
      <c r="M12" s="231">
        <f t="shared" si="2"/>
        <v>4.376987160486123</v>
      </c>
      <c r="N12" s="31"/>
    </row>
    <row r="13" spans="1:13" ht="15" customHeight="1">
      <c r="A13" s="204">
        <v>8</v>
      </c>
      <c r="B13" s="259" t="s">
        <v>222</v>
      </c>
      <c r="C13" s="115">
        <v>8560</v>
      </c>
      <c r="D13" s="115">
        <v>12055</v>
      </c>
      <c r="E13" s="115">
        <v>41739</v>
      </c>
      <c r="F13" s="115">
        <v>72718</v>
      </c>
      <c r="G13" s="115">
        <v>22050</v>
      </c>
      <c r="H13" s="115">
        <v>5003</v>
      </c>
      <c r="I13" s="118">
        <f t="shared" si="0"/>
        <v>72349</v>
      </c>
      <c r="J13" s="117">
        <f t="shared" si="1"/>
        <v>89776</v>
      </c>
      <c r="K13" s="115">
        <v>510664</v>
      </c>
      <c r="L13" s="115">
        <v>1163396</v>
      </c>
      <c r="M13" s="231">
        <f t="shared" si="2"/>
        <v>7.716718984765291</v>
      </c>
    </row>
    <row r="14" spans="1:13" ht="15" customHeight="1">
      <c r="A14" s="260">
        <v>9</v>
      </c>
      <c r="B14" s="259" t="s">
        <v>191</v>
      </c>
      <c r="C14" s="115">
        <v>27833</v>
      </c>
      <c r="D14" s="115">
        <v>18882</v>
      </c>
      <c r="E14" s="115">
        <v>59129</v>
      </c>
      <c r="F14" s="115">
        <v>28477</v>
      </c>
      <c r="G14" s="115">
        <v>6784</v>
      </c>
      <c r="H14" s="115">
        <v>525</v>
      </c>
      <c r="I14" s="118">
        <f t="shared" si="0"/>
        <v>93746</v>
      </c>
      <c r="J14" s="117">
        <f t="shared" si="1"/>
        <v>47884</v>
      </c>
      <c r="K14" s="115">
        <v>386252</v>
      </c>
      <c r="L14" s="115">
        <v>362920</v>
      </c>
      <c r="M14" s="231">
        <f t="shared" si="2"/>
        <v>13.194092361953048</v>
      </c>
    </row>
    <row r="15" spans="1:13" ht="15" customHeight="1">
      <c r="A15" s="204">
        <v>10</v>
      </c>
      <c r="B15" s="259" t="s">
        <v>304</v>
      </c>
      <c r="C15" s="115">
        <v>165</v>
      </c>
      <c r="D15" s="115">
        <v>511</v>
      </c>
      <c r="E15" s="115">
        <v>127</v>
      </c>
      <c r="F15" s="115">
        <v>257</v>
      </c>
      <c r="G15" s="115">
        <v>679</v>
      </c>
      <c r="H15" s="115">
        <v>4777</v>
      </c>
      <c r="I15" s="118">
        <f t="shared" si="0"/>
        <v>971</v>
      </c>
      <c r="J15" s="117">
        <f t="shared" si="1"/>
        <v>5545</v>
      </c>
      <c r="K15" s="115">
        <v>22374</v>
      </c>
      <c r="L15" s="115">
        <v>298641</v>
      </c>
      <c r="M15" s="231">
        <f t="shared" si="2"/>
        <v>1.8567443853991916</v>
      </c>
    </row>
    <row r="16" spans="1:13" ht="15" customHeight="1">
      <c r="A16" s="260">
        <v>11</v>
      </c>
      <c r="B16" s="259" t="s">
        <v>214</v>
      </c>
      <c r="C16" s="115">
        <v>939</v>
      </c>
      <c r="D16" s="115">
        <v>2962</v>
      </c>
      <c r="E16" s="115">
        <v>4799</v>
      </c>
      <c r="F16" s="115">
        <v>7485</v>
      </c>
      <c r="G16" s="115">
        <v>2845</v>
      </c>
      <c r="H16" s="115">
        <v>601</v>
      </c>
      <c r="I16" s="118">
        <f t="shared" si="0"/>
        <v>8583</v>
      </c>
      <c r="J16" s="117">
        <f t="shared" si="1"/>
        <v>11048</v>
      </c>
      <c r="K16" s="115">
        <v>29326</v>
      </c>
      <c r="L16" s="115">
        <v>122008</v>
      </c>
      <c r="M16" s="231">
        <f t="shared" si="2"/>
        <v>9.055143924988526</v>
      </c>
    </row>
    <row r="17" spans="1:13" ht="15" customHeight="1">
      <c r="A17" s="204">
        <v>12</v>
      </c>
      <c r="B17" s="259" t="s">
        <v>200</v>
      </c>
      <c r="C17" s="115">
        <v>10145</v>
      </c>
      <c r="D17" s="115">
        <v>19908.82</v>
      </c>
      <c r="E17" s="115">
        <v>0</v>
      </c>
      <c r="F17" s="115">
        <v>0</v>
      </c>
      <c r="G17" s="115">
        <v>0</v>
      </c>
      <c r="H17" s="115">
        <v>0</v>
      </c>
      <c r="I17" s="118">
        <f t="shared" si="0"/>
        <v>10145</v>
      </c>
      <c r="J17" s="117">
        <f t="shared" si="1"/>
        <v>19908.82</v>
      </c>
      <c r="K17" s="115">
        <v>483892</v>
      </c>
      <c r="L17" s="115">
        <v>1054399</v>
      </c>
      <c r="M17" s="231">
        <f t="shared" si="2"/>
        <v>1.8881675722378342</v>
      </c>
    </row>
    <row r="18" spans="1:13" ht="15" customHeight="1">
      <c r="A18" s="260">
        <v>13</v>
      </c>
      <c r="B18" s="259" t="s">
        <v>301</v>
      </c>
      <c r="C18" s="115"/>
      <c r="D18" s="115"/>
      <c r="E18" s="115"/>
      <c r="F18" s="115"/>
      <c r="G18" s="115"/>
      <c r="H18" s="115"/>
      <c r="I18" s="118">
        <v>2824</v>
      </c>
      <c r="J18" s="117">
        <v>10106</v>
      </c>
      <c r="K18" s="115">
        <v>172469</v>
      </c>
      <c r="L18" s="115">
        <v>922484.46</v>
      </c>
      <c r="M18" s="231">
        <f t="shared" si="2"/>
        <v>1.0955198096236765</v>
      </c>
    </row>
    <row r="19" spans="1:13" ht="15" customHeight="1">
      <c r="A19" s="204">
        <v>14</v>
      </c>
      <c r="B19" s="259" t="s">
        <v>195</v>
      </c>
      <c r="C19" s="115">
        <v>634</v>
      </c>
      <c r="D19" s="115">
        <v>6101</v>
      </c>
      <c r="E19" s="115">
        <v>411</v>
      </c>
      <c r="F19" s="115">
        <v>17096</v>
      </c>
      <c r="G19" s="115">
        <v>43</v>
      </c>
      <c r="H19" s="115">
        <v>25139</v>
      </c>
      <c r="I19" s="118">
        <f t="shared" si="0"/>
        <v>1088</v>
      </c>
      <c r="J19" s="117">
        <f t="shared" si="1"/>
        <v>48336</v>
      </c>
      <c r="K19" s="115">
        <v>42312</v>
      </c>
      <c r="L19" s="115">
        <v>313515</v>
      </c>
      <c r="M19" s="231">
        <f t="shared" si="2"/>
        <v>15.41744414142864</v>
      </c>
    </row>
    <row r="20" spans="1:13" ht="15" customHeight="1">
      <c r="A20" s="260">
        <v>15</v>
      </c>
      <c r="B20" s="259" t="s">
        <v>192</v>
      </c>
      <c r="C20" s="115">
        <v>277</v>
      </c>
      <c r="D20" s="115">
        <v>525.48</v>
      </c>
      <c r="E20" s="115">
        <v>108</v>
      </c>
      <c r="F20" s="115">
        <v>165.29</v>
      </c>
      <c r="G20" s="115">
        <v>17</v>
      </c>
      <c r="H20" s="115">
        <v>3247.32</v>
      </c>
      <c r="I20" s="118">
        <f t="shared" si="0"/>
        <v>402</v>
      </c>
      <c r="J20" s="117">
        <f t="shared" si="1"/>
        <v>3938.09</v>
      </c>
      <c r="K20" s="115">
        <v>8560</v>
      </c>
      <c r="L20" s="115">
        <v>76198</v>
      </c>
      <c r="M20" s="231">
        <f t="shared" si="2"/>
        <v>5.1682327620147515</v>
      </c>
    </row>
    <row r="21" spans="1:13" ht="15" customHeight="1">
      <c r="A21" s="204">
        <v>16</v>
      </c>
      <c r="B21" s="259" t="s">
        <v>216</v>
      </c>
      <c r="C21" s="115">
        <v>180</v>
      </c>
      <c r="D21" s="115">
        <v>644.81</v>
      </c>
      <c r="E21" s="115">
        <v>518</v>
      </c>
      <c r="F21" s="115">
        <v>16842.59</v>
      </c>
      <c r="G21" s="115">
        <v>69</v>
      </c>
      <c r="H21" s="115">
        <v>53.12</v>
      </c>
      <c r="I21" s="118">
        <f t="shared" si="0"/>
        <v>767</v>
      </c>
      <c r="J21" s="117">
        <f t="shared" si="1"/>
        <v>17540.52</v>
      </c>
      <c r="K21" s="115">
        <v>10753</v>
      </c>
      <c r="L21" s="115">
        <v>88813</v>
      </c>
      <c r="M21" s="231">
        <f t="shared" si="2"/>
        <v>19.74994651683875</v>
      </c>
    </row>
    <row r="22" spans="1:13" ht="15" customHeight="1">
      <c r="A22" s="260">
        <v>17</v>
      </c>
      <c r="B22" s="259" t="s">
        <v>204</v>
      </c>
      <c r="C22" s="115">
        <v>24994</v>
      </c>
      <c r="D22" s="115">
        <v>16258</v>
      </c>
      <c r="E22" s="115">
        <v>54367</v>
      </c>
      <c r="F22" s="115">
        <v>35165</v>
      </c>
      <c r="G22" s="115">
        <v>756</v>
      </c>
      <c r="H22" s="115">
        <v>1036</v>
      </c>
      <c r="I22" s="118">
        <f t="shared" si="0"/>
        <v>80117</v>
      </c>
      <c r="J22" s="117">
        <f t="shared" si="1"/>
        <v>52459</v>
      </c>
      <c r="K22" s="115">
        <v>318</v>
      </c>
      <c r="L22" s="115">
        <v>240079</v>
      </c>
      <c r="M22" s="231">
        <f t="shared" si="2"/>
        <v>21.850724136638355</v>
      </c>
    </row>
    <row r="23" spans="1:13" ht="15" customHeight="1">
      <c r="A23" s="204">
        <v>18</v>
      </c>
      <c r="B23" s="259" t="s">
        <v>209</v>
      </c>
      <c r="C23" s="115">
        <v>13507</v>
      </c>
      <c r="D23" s="115">
        <v>10279.13</v>
      </c>
      <c r="E23" s="115">
        <v>7767</v>
      </c>
      <c r="F23" s="115">
        <v>3329.21</v>
      </c>
      <c r="G23" s="115">
        <v>0</v>
      </c>
      <c r="H23" s="115">
        <v>0</v>
      </c>
      <c r="I23" s="118">
        <f t="shared" si="0"/>
        <v>21274</v>
      </c>
      <c r="J23" s="117">
        <f t="shared" si="1"/>
        <v>13608.34</v>
      </c>
      <c r="K23" s="115">
        <v>335344</v>
      </c>
      <c r="L23" s="115">
        <v>399044</v>
      </c>
      <c r="M23" s="231">
        <f t="shared" si="2"/>
        <v>3.410235462755987</v>
      </c>
    </row>
    <row r="24" spans="1:13" ht="15" customHeight="1">
      <c r="A24" s="260">
        <v>19</v>
      </c>
      <c r="B24" s="259" t="s">
        <v>224</v>
      </c>
      <c r="C24" s="115">
        <v>835</v>
      </c>
      <c r="D24" s="115">
        <v>18709</v>
      </c>
      <c r="E24" s="115">
        <v>5097</v>
      </c>
      <c r="F24" s="115">
        <v>15375</v>
      </c>
      <c r="G24" s="115">
        <v>231</v>
      </c>
      <c r="H24" s="115">
        <v>154</v>
      </c>
      <c r="I24" s="118">
        <f t="shared" si="0"/>
        <v>6163</v>
      </c>
      <c r="J24" s="117">
        <f t="shared" si="1"/>
        <v>34238</v>
      </c>
      <c r="K24" s="115">
        <v>33554</v>
      </c>
      <c r="L24" s="115">
        <v>198394</v>
      </c>
      <c r="M24" s="231">
        <f t="shared" si="2"/>
        <v>17.257578354184098</v>
      </c>
    </row>
    <row r="25" spans="1:13" ht="15" customHeight="1">
      <c r="A25" s="204">
        <v>20</v>
      </c>
      <c r="B25" s="259" t="s">
        <v>197</v>
      </c>
      <c r="C25" s="115">
        <v>2308</v>
      </c>
      <c r="D25" s="115">
        <v>1456</v>
      </c>
      <c r="E25" s="115">
        <v>3464</v>
      </c>
      <c r="F25" s="115">
        <v>2409</v>
      </c>
      <c r="G25" s="115">
        <v>0</v>
      </c>
      <c r="H25" s="115">
        <v>0</v>
      </c>
      <c r="I25" s="118">
        <f t="shared" si="0"/>
        <v>5772</v>
      </c>
      <c r="J25" s="117">
        <f t="shared" si="1"/>
        <v>3865</v>
      </c>
      <c r="K25" s="115">
        <v>17363</v>
      </c>
      <c r="L25" s="115">
        <v>57789</v>
      </c>
      <c r="M25" s="231">
        <f t="shared" si="2"/>
        <v>6.688124037446573</v>
      </c>
    </row>
    <row r="26" spans="1:13" ht="15" customHeight="1">
      <c r="A26" s="260">
        <v>21</v>
      </c>
      <c r="B26" s="259" t="s">
        <v>225</v>
      </c>
      <c r="C26" s="115">
        <v>2727</v>
      </c>
      <c r="D26" s="115">
        <v>21119</v>
      </c>
      <c r="E26" s="115">
        <v>6727</v>
      </c>
      <c r="F26" s="115">
        <v>41899</v>
      </c>
      <c r="G26" s="115">
        <v>4945</v>
      </c>
      <c r="H26" s="115">
        <v>21512</v>
      </c>
      <c r="I26" s="118">
        <f t="shared" si="0"/>
        <v>14399</v>
      </c>
      <c r="J26" s="117">
        <f t="shared" si="1"/>
        <v>84530</v>
      </c>
      <c r="K26" s="115">
        <v>301465</v>
      </c>
      <c r="L26" s="115">
        <v>1155464</v>
      </c>
      <c r="M26" s="231">
        <f t="shared" si="2"/>
        <v>7.315675780465683</v>
      </c>
    </row>
    <row r="27" spans="1:13" ht="15" customHeight="1">
      <c r="A27" s="204">
        <v>22</v>
      </c>
      <c r="B27" s="259" t="s">
        <v>229</v>
      </c>
      <c r="C27" s="115">
        <v>49247</v>
      </c>
      <c r="D27" s="115">
        <v>50288</v>
      </c>
      <c r="E27" s="115">
        <v>80265</v>
      </c>
      <c r="F27" s="115">
        <v>75624</v>
      </c>
      <c r="G27" s="115">
        <v>9743</v>
      </c>
      <c r="H27" s="115">
        <v>10548</v>
      </c>
      <c r="I27" s="118">
        <f t="shared" si="0"/>
        <v>139255</v>
      </c>
      <c r="J27" s="117">
        <f t="shared" si="1"/>
        <v>136460</v>
      </c>
      <c r="K27" s="115">
        <v>1332247</v>
      </c>
      <c r="L27" s="115">
        <v>4929293</v>
      </c>
      <c r="M27" s="231">
        <f t="shared" si="2"/>
        <v>2.7683483209458233</v>
      </c>
    </row>
    <row r="28" spans="1:13" ht="15" customHeight="1">
      <c r="A28" s="260">
        <v>23</v>
      </c>
      <c r="B28" s="259" t="s">
        <v>219</v>
      </c>
      <c r="C28" s="115">
        <v>2540</v>
      </c>
      <c r="D28" s="115">
        <v>6501</v>
      </c>
      <c r="E28" s="115">
        <v>10140</v>
      </c>
      <c r="F28" s="115">
        <v>21601</v>
      </c>
      <c r="G28" s="115">
        <v>902</v>
      </c>
      <c r="H28" s="115">
        <v>7885</v>
      </c>
      <c r="I28" s="118">
        <f t="shared" si="0"/>
        <v>13582</v>
      </c>
      <c r="J28" s="117">
        <f t="shared" si="1"/>
        <v>35987</v>
      </c>
      <c r="K28" s="115">
        <v>87509</v>
      </c>
      <c r="L28" s="115">
        <v>473479</v>
      </c>
      <c r="M28" s="231">
        <f t="shared" si="2"/>
        <v>7.600548281972379</v>
      </c>
    </row>
    <row r="29" spans="1:13" ht="15" customHeight="1">
      <c r="A29" s="204">
        <v>24</v>
      </c>
      <c r="B29" s="259" t="s">
        <v>226</v>
      </c>
      <c r="C29" s="115">
        <v>5537</v>
      </c>
      <c r="D29" s="115">
        <v>7585.41</v>
      </c>
      <c r="E29" s="115">
        <v>35294</v>
      </c>
      <c r="F29" s="115">
        <v>45044.05</v>
      </c>
      <c r="G29" s="115">
        <v>10825</v>
      </c>
      <c r="H29" s="115">
        <v>6915.35</v>
      </c>
      <c r="I29" s="118">
        <f t="shared" si="0"/>
        <v>51656</v>
      </c>
      <c r="J29" s="117">
        <f t="shared" si="1"/>
        <v>59544.810000000005</v>
      </c>
      <c r="K29" s="115">
        <v>218663</v>
      </c>
      <c r="L29" s="115">
        <v>764000</v>
      </c>
      <c r="M29" s="231">
        <f t="shared" si="2"/>
        <v>7.793823298429321</v>
      </c>
    </row>
    <row r="30" spans="1:13" ht="15" customHeight="1">
      <c r="A30" s="260">
        <v>25</v>
      </c>
      <c r="B30" s="259" t="s">
        <v>215</v>
      </c>
      <c r="C30" s="115">
        <v>245</v>
      </c>
      <c r="D30" s="115">
        <v>1700.85</v>
      </c>
      <c r="E30" s="115">
        <v>361</v>
      </c>
      <c r="F30" s="115">
        <v>463.44</v>
      </c>
      <c r="G30" s="115">
        <v>296</v>
      </c>
      <c r="H30" s="115">
        <v>233.87</v>
      </c>
      <c r="I30" s="118">
        <f t="shared" si="0"/>
        <v>902</v>
      </c>
      <c r="J30" s="117">
        <f t="shared" si="1"/>
        <v>2398.16</v>
      </c>
      <c r="K30" s="115">
        <v>17511</v>
      </c>
      <c r="L30" s="115">
        <v>64823.91</v>
      </c>
      <c r="M30" s="231">
        <f t="shared" si="2"/>
        <v>3.6994991508534425</v>
      </c>
    </row>
    <row r="31" spans="1:13" ht="14.25">
      <c r="A31" s="253"/>
      <c r="B31" s="254" t="s">
        <v>0</v>
      </c>
      <c r="C31" s="126">
        <f>SUM(C6:C30)</f>
        <v>178384</v>
      </c>
      <c r="D31" s="126">
        <f aca="true" t="shared" si="3" ref="D31:L31">SUM(D6:D30)</f>
        <v>296288.08999999997</v>
      </c>
      <c r="E31" s="126">
        <f t="shared" si="3"/>
        <v>354468</v>
      </c>
      <c r="F31" s="126">
        <f t="shared" si="3"/>
        <v>481700.14</v>
      </c>
      <c r="G31" s="126">
        <f t="shared" si="3"/>
        <v>67806</v>
      </c>
      <c r="H31" s="126">
        <f t="shared" si="3"/>
        <v>101341.62</v>
      </c>
      <c r="I31" s="126">
        <f t="shared" si="3"/>
        <v>603482</v>
      </c>
      <c r="J31" s="126">
        <f t="shared" si="3"/>
        <v>889435.8500000001</v>
      </c>
      <c r="K31" s="126">
        <f t="shared" si="3"/>
        <v>5091527</v>
      </c>
      <c r="L31" s="126">
        <f t="shared" si="3"/>
        <v>18046479.37</v>
      </c>
      <c r="M31" s="234">
        <f t="shared" si="2"/>
        <v>4.928583751790254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I4:J4"/>
    <mergeCell ref="K4:L4"/>
    <mergeCell ref="A1:M1"/>
    <mergeCell ref="A2:M2"/>
    <mergeCell ref="I3:J3"/>
    <mergeCell ref="A4:A5"/>
    <mergeCell ref="B4:B5"/>
    <mergeCell ref="K3:L3"/>
    <mergeCell ref="C4:D4"/>
    <mergeCell ref="E4:F4"/>
    <mergeCell ref="G4:H4"/>
  </mergeCells>
  <conditionalFormatting sqref="I3">
    <cfRule type="cellIs" priority="5" dxfId="120" operator="lessThan">
      <formula>0</formula>
    </cfRule>
  </conditionalFormatting>
  <conditionalFormatting sqref="K3">
    <cfRule type="cellIs" priority="2" dxfId="120" operator="lessThan">
      <formula>0</formula>
    </cfRule>
  </conditionalFormatting>
  <conditionalFormatting sqref="M1:M65536">
    <cfRule type="cellIs" priority="1" dxfId="120" operator="lessThan" stopIfTrue="1">
      <formula>1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N3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:J4"/>
    </sheetView>
  </sheetViews>
  <sheetFormatPr defaultColWidth="9.140625" defaultRowHeight="12.75"/>
  <cols>
    <col min="1" max="1" width="4.28125" style="39" customWidth="1"/>
    <col min="2" max="2" width="25.28125" style="39" bestFit="1" customWidth="1"/>
    <col min="3" max="13" width="9.28125" style="39" bestFit="1" customWidth="1"/>
    <col min="14" max="14" width="9.57421875" style="39" bestFit="1" customWidth="1"/>
    <col min="15" max="16384" width="9.140625" style="39" customWidth="1"/>
  </cols>
  <sheetData>
    <row r="1" spans="1:14" ht="14.25" customHeight="1">
      <c r="A1" s="608" t="s">
        <v>175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</row>
    <row r="2" spans="1:14" ht="15.75">
      <c r="A2" s="564" t="s">
        <v>103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</row>
    <row r="3" spans="1:12" ht="14.25">
      <c r="A3" s="15"/>
      <c r="B3" s="44" t="s">
        <v>14</v>
      </c>
      <c r="C3" s="15"/>
      <c r="D3" s="16"/>
      <c r="E3" s="16"/>
      <c r="F3" s="16"/>
      <c r="G3" s="16"/>
      <c r="H3" s="16"/>
      <c r="I3" s="606" t="s">
        <v>56</v>
      </c>
      <c r="J3" s="606"/>
      <c r="K3" s="15"/>
      <c r="L3" s="44"/>
    </row>
    <row r="4" spans="1:14" ht="12.75" customHeight="1">
      <c r="A4" s="561" t="s">
        <v>3</v>
      </c>
      <c r="B4" s="567" t="s">
        <v>4</v>
      </c>
      <c r="C4" s="559" t="s">
        <v>25</v>
      </c>
      <c r="D4" s="560"/>
      <c r="E4" s="559" t="s">
        <v>30</v>
      </c>
      <c r="F4" s="560"/>
      <c r="G4" s="559" t="s">
        <v>31</v>
      </c>
      <c r="H4" s="560"/>
      <c r="I4" s="559" t="s">
        <v>54</v>
      </c>
      <c r="J4" s="560"/>
      <c r="K4" s="561" t="s">
        <v>132</v>
      </c>
      <c r="L4" s="561"/>
      <c r="M4" s="561" t="s">
        <v>32</v>
      </c>
      <c r="N4" s="561"/>
    </row>
    <row r="5" spans="1:14" ht="12.75">
      <c r="A5" s="561"/>
      <c r="B5" s="568"/>
      <c r="C5" s="189" t="s">
        <v>35</v>
      </c>
      <c r="D5" s="189" t="s">
        <v>50</v>
      </c>
      <c r="E5" s="189" t="s">
        <v>35</v>
      </c>
      <c r="F5" s="189" t="s">
        <v>50</v>
      </c>
      <c r="G5" s="189" t="s">
        <v>35</v>
      </c>
      <c r="H5" s="189" t="s">
        <v>50</v>
      </c>
      <c r="I5" s="189" t="s">
        <v>35</v>
      </c>
      <c r="J5" s="252" t="s">
        <v>50</v>
      </c>
      <c r="K5" s="190" t="s">
        <v>35</v>
      </c>
      <c r="L5" s="190" t="s">
        <v>50</v>
      </c>
      <c r="M5" s="190" t="s">
        <v>35</v>
      </c>
      <c r="N5" s="190" t="s">
        <v>50</v>
      </c>
    </row>
    <row r="6" spans="1:14" ht="15" customHeight="1">
      <c r="A6" s="314">
        <v>1</v>
      </c>
      <c r="B6" s="317" t="s">
        <v>189</v>
      </c>
      <c r="C6" s="118">
        <v>12816</v>
      </c>
      <c r="D6" s="118">
        <v>22597</v>
      </c>
      <c r="E6" s="118">
        <v>171</v>
      </c>
      <c r="F6" s="117">
        <v>428</v>
      </c>
      <c r="G6" s="118">
        <v>282</v>
      </c>
      <c r="H6" s="118">
        <v>543</v>
      </c>
      <c r="I6" s="118">
        <v>5128</v>
      </c>
      <c r="J6" s="117">
        <v>5842</v>
      </c>
      <c r="K6" s="118">
        <v>1202</v>
      </c>
      <c r="L6" s="118">
        <v>6877</v>
      </c>
      <c r="M6" s="118">
        <f aca="true" t="shared" si="0" ref="M6:N13">C6+E6+G6+I6+K6</f>
        <v>19599</v>
      </c>
      <c r="N6" s="118">
        <f t="shared" si="0"/>
        <v>36287</v>
      </c>
    </row>
    <row r="7" spans="1:14" ht="15" customHeight="1">
      <c r="A7" s="114">
        <v>2</v>
      </c>
      <c r="B7" s="318" t="s">
        <v>202</v>
      </c>
      <c r="C7" s="241">
        <v>0</v>
      </c>
      <c r="D7" s="241">
        <v>0</v>
      </c>
      <c r="E7" s="241">
        <v>9</v>
      </c>
      <c r="F7" s="241">
        <v>52</v>
      </c>
      <c r="G7" s="241">
        <v>3</v>
      </c>
      <c r="H7" s="241">
        <v>8</v>
      </c>
      <c r="I7" s="241">
        <v>124</v>
      </c>
      <c r="J7" s="241">
        <v>1394</v>
      </c>
      <c r="K7" s="241">
        <v>79</v>
      </c>
      <c r="L7" s="241">
        <v>396</v>
      </c>
      <c r="M7" s="118">
        <f t="shared" si="0"/>
        <v>215</v>
      </c>
      <c r="N7" s="118">
        <f t="shared" si="0"/>
        <v>1850</v>
      </c>
    </row>
    <row r="8" spans="1:14" ht="15" customHeight="1">
      <c r="A8" s="314">
        <v>3</v>
      </c>
      <c r="B8" s="318" t="s">
        <v>212</v>
      </c>
      <c r="C8" s="241">
        <v>1170879</v>
      </c>
      <c r="D8" s="241">
        <v>0</v>
      </c>
      <c r="E8" s="241">
        <v>0</v>
      </c>
      <c r="F8" s="241">
        <v>6491</v>
      </c>
      <c r="G8" s="241">
        <v>0</v>
      </c>
      <c r="H8" s="241">
        <v>5</v>
      </c>
      <c r="I8" s="241">
        <v>0</v>
      </c>
      <c r="J8" s="241">
        <v>453</v>
      </c>
      <c r="K8" s="241">
        <v>0</v>
      </c>
      <c r="L8" s="241">
        <v>7427</v>
      </c>
      <c r="M8" s="118">
        <f t="shared" si="0"/>
        <v>1170879</v>
      </c>
      <c r="N8" s="118">
        <f t="shared" si="0"/>
        <v>14376</v>
      </c>
    </row>
    <row r="9" spans="1:14" s="261" customFormat="1" ht="15" customHeight="1">
      <c r="A9" s="114">
        <v>4</v>
      </c>
      <c r="B9" s="318" t="s">
        <v>211</v>
      </c>
      <c r="C9" s="241">
        <v>593</v>
      </c>
      <c r="D9" s="241">
        <v>616.89</v>
      </c>
      <c r="E9" s="241">
        <v>35</v>
      </c>
      <c r="F9" s="241">
        <v>326.15</v>
      </c>
      <c r="G9" s="241">
        <v>2</v>
      </c>
      <c r="H9" s="241">
        <v>2</v>
      </c>
      <c r="I9" s="241">
        <v>38</v>
      </c>
      <c r="J9" s="241">
        <v>838.82</v>
      </c>
      <c r="K9" s="241">
        <v>217</v>
      </c>
      <c r="L9" s="241">
        <v>32.31</v>
      </c>
      <c r="M9" s="118">
        <f t="shared" si="0"/>
        <v>885</v>
      </c>
      <c r="N9" s="118">
        <f t="shared" si="0"/>
        <v>1816.17</v>
      </c>
    </row>
    <row r="10" spans="1:14" ht="15" customHeight="1">
      <c r="A10" s="314">
        <v>5</v>
      </c>
      <c r="B10" s="318" t="s">
        <v>220</v>
      </c>
      <c r="C10" s="241">
        <v>4870</v>
      </c>
      <c r="D10" s="241">
        <v>10764</v>
      </c>
      <c r="E10" s="241">
        <v>2628</v>
      </c>
      <c r="F10" s="241">
        <v>4447</v>
      </c>
      <c r="G10" s="241">
        <v>354</v>
      </c>
      <c r="H10" s="241">
        <v>673</v>
      </c>
      <c r="I10" s="241">
        <v>1438</v>
      </c>
      <c r="J10" s="241">
        <v>14950</v>
      </c>
      <c r="K10" s="241">
        <v>1781</v>
      </c>
      <c r="L10" s="241">
        <v>3607</v>
      </c>
      <c r="M10" s="118">
        <f t="shared" si="0"/>
        <v>11071</v>
      </c>
      <c r="N10" s="118">
        <f t="shared" si="0"/>
        <v>34441</v>
      </c>
    </row>
    <row r="11" spans="1:14" ht="15" customHeight="1">
      <c r="A11" s="114">
        <v>6</v>
      </c>
      <c r="B11" s="318" t="s">
        <v>213</v>
      </c>
      <c r="C11" s="241">
        <v>15667</v>
      </c>
      <c r="D11" s="241">
        <v>26773</v>
      </c>
      <c r="E11" s="241">
        <v>1868</v>
      </c>
      <c r="F11" s="241">
        <v>1262</v>
      </c>
      <c r="G11" s="241">
        <v>1335</v>
      </c>
      <c r="H11" s="241">
        <v>901</v>
      </c>
      <c r="I11" s="241">
        <v>16275</v>
      </c>
      <c r="J11" s="241">
        <v>23061</v>
      </c>
      <c r="K11" s="241">
        <v>5337</v>
      </c>
      <c r="L11" s="241">
        <v>3604</v>
      </c>
      <c r="M11" s="118">
        <f t="shared" si="0"/>
        <v>40482</v>
      </c>
      <c r="N11" s="118">
        <f t="shared" si="0"/>
        <v>55601</v>
      </c>
    </row>
    <row r="12" spans="1:14" ht="15" customHeight="1">
      <c r="A12" s="314">
        <v>7</v>
      </c>
      <c r="B12" s="318" t="s">
        <v>198</v>
      </c>
      <c r="C12" s="241">
        <v>3003</v>
      </c>
      <c r="D12" s="241">
        <v>4807.81</v>
      </c>
      <c r="E12" s="241">
        <v>162</v>
      </c>
      <c r="F12" s="241">
        <v>1924.96</v>
      </c>
      <c r="G12" s="241">
        <v>173</v>
      </c>
      <c r="H12" s="241">
        <v>378.98</v>
      </c>
      <c r="I12" s="241">
        <v>2469</v>
      </c>
      <c r="J12" s="241">
        <v>9068.22</v>
      </c>
      <c r="K12" s="241">
        <v>319</v>
      </c>
      <c r="L12" s="241">
        <v>96.12</v>
      </c>
      <c r="M12" s="118">
        <f t="shared" si="0"/>
        <v>6126</v>
      </c>
      <c r="N12" s="118">
        <f t="shared" si="0"/>
        <v>16276.09</v>
      </c>
    </row>
    <row r="13" spans="1:14" ht="15" customHeight="1">
      <c r="A13" s="314">
        <v>8</v>
      </c>
      <c r="B13" s="318" t="s">
        <v>222</v>
      </c>
      <c r="C13" s="241">
        <v>19715</v>
      </c>
      <c r="D13" s="241">
        <v>20697</v>
      </c>
      <c r="E13" s="241">
        <v>6403</v>
      </c>
      <c r="F13" s="241">
        <v>6289</v>
      </c>
      <c r="G13" s="241">
        <v>1262</v>
      </c>
      <c r="H13" s="241">
        <v>2181</v>
      </c>
      <c r="I13" s="241">
        <v>34922</v>
      </c>
      <c r="J13" s="241">
        <v>18753</v>
      </c>
      <c r="K13" s="241">
        <v>1531</v>
      </c>
      <c r="L13" s="241">
        <v>264</v>
      </c>
      <c r="M13" s="118">
        <f t="shared" si="0"/>
        <v>63833</v>
      </c>
      <c r="N13" s="118">
        <f t="shared" si="0"/>
        <v>48184</v>
      </c>
    </row>
    <row r="14" spans="1:14" ht="15" customHeight="1">
      <c r="A14" s="114">
        <v>9</v>
      </c>
      <c r="B14" s="318" t="s">
        <v>191</v>
      </c>
      <c r="C14" s="241">
        <v>36176</v>
      </c>
      <c r="D14" s="241">
        <v>29788</v>
      </c>
      <c r="E14" s="241">
        <v>12265</v>
      </c>
      <c r="F14" s="241">
        <v>4921</v>
      </c>
      <c r="G14" s="241">
        <v>101</v>
      </c>
      <c r="H14" s="241">
        <v>233</v>
      </c>
      <c r="I14" s="241">
        <v>31836</v>
      </c>
      <c r="J14" s="241">
        <v>7656</v>
      </c>
      <c r="K14" s="241">
        <v>5355</v>
      </c>
      <c r="L14" s="241">
        <v>1259</v>
      </c>
      <c r="M14" s="118">
        <f aca="true" t="shared" si="1" ref="M14:M31">C14+E14+G14+I14+K14</f>
        <v>85733</v>
      </c>
      <c r="N14" s="118">
        <f aca="true" t="shared" si="2" ref="N14:N31">D14+F14+H14+J14+L14</f>
        <v>43857</v>
      </c>
    </row>
    <row r="15" spans="1:14" ht="15" customHeight="1">
      <c r="A15" s="314">
        <v>10</v>
      </c>
      <c r="B15" s="318" t="s">
        <v>304</v>
      </c>
      <c r="C15" s="241">
        <v>137</v>
      </c>
      <c r="D15" s="241">
        <v>257</v>
      </c>
      <c r="E15" s="241">
        <v>19</v>
      </c>
      <c r="F15" s="241">
        <v>82</v>
      </c>
      <c r="G15" s="241">
        <v>16</v>
      </c>
      <c r="H15" s="241">
        <v>43</v>
      </c>
      <c r="I15" s="241">
        <v>465</v>
      </c>
      <c r="J15" s="241">
        <v>1083</v>
      </c>
      <c r="K15" s="241">
        <v>169</v>
      </c>
      <c r="L15" s="241">
        <v>129</v>
      </c>
      <c r="M15" s="118">
        <f t="shared" si="1"/>
        <v>806</v>
      </c>
      <c r="N15" s="118">
        <f t="shared" si="2"/>
        <v>1594</v>
      </c>
    </row>
    <row r="16" spans="1:14" ht="15" customHeight="1">
      <c r="A16" s="114">
        <v>11</v>
      </c>
      <c r="B16" s="318" t="s">
        <v>214</v>
      </c>
      <c r="C16" s="241">
        <v>2339</v>
      </c>
      <c r="D16" s="241">
        <v>3358</v>
      </c>
      <c r="E16" s="241">
        <v>150</v>
      </c>
      <c r="F16" s="241">
        <v>248</v>
      </c>
      <c r="G16" s="241">
        <v>114</v>
      </c>
      <c r="H16" s="241">
        <v>164</v>
      </c>
      <c r="I16" s="241">
        <v>4267</v>
      </c>
      <c r="J16" s="241">
        <v>2740</v>
      </c>
      <c r="K16" s="241">
        <v>844</v>
      </c>
      <c r="L16" s="241">
        <v>315</v>
      </c>
      <c r="M16" s="118">
        <f t="shared" si="1"/>
        <v>7714</v>
      </c>
      <c r="N16" s="118">
        <f t="shared" si="2"/>
        <v>6825</v>
      </c>
    </row>
    <row r="17" spans="1:14" ht="15" customHeight="1">
      <c r="A17" s="314">
        <v>12</v>
      </c>
      <c r="B17" s="318" t="s">
        <v>200</v>
      </c>
      <c r="C17" s="241">
        <v>5676</v>
      </c>
      <c r="D17" s="241">
        <v>10105.33</v>
      </c>
      <c r="E17" s="241">
        <v>7</v>
      </c>
      <c r="F17" s="241">
        <v>15.6</v>
      </c>
      <c r="G17" s="241">
        <v>15</v>
      </c>
      <c r="H17" s="241">
        <v>20.41</v>
      </c>
      <c r="I17" s="241">
        <v>1040</v>
      </c>
      <c r="J17" s="241">
        <v>4451.48</v>
      </c>
      <c r="K17" s="241">
        <v>42</v>
      </c>
      <c r="L17" s="241">
        <v>164.5</v>
      </c>
      <c r="M17" s="118">
        <f t="shared" si="1"/>
        <v>6780</v>
      </c>
      <c r="N17" s="118">
        <f t="shared" si="2"/>
        <v>14757.32</v>
      </c>
    </row>
    <row r="18" spans="1:14" s="261" customFormat="1" ht="15" customHeight="1">
      <c r="A18" s="114">
        <v>13</v>
      </c>
      <c r="B18" s="318" t="s">
        <v>301</v>
      </c>
      <c r="C18" s="241">
        <v>1577</v>
      </c>
      <c r="D18" s="241">
        <v>3942</v>
      </c>
      <c r="E18" s="241">
        <v>0</v>
      </c>
      <c r="F18" s="241">
        <v>0</v>
      </c>
      <c r="G18" s="241">
        <v>0</v>
      </c>
      <c r="H18" s="241"/>
      <c r="I18" s="241">
        <v>1058</v>
      </c>
      <c r="J18" s="241">
        <v>4232</v>
      </c>
      <c r="K18" s="241">
        <v>189</v>
      </c>
      <c r="L18" s="241">
        <v>1932</v>
      </c>
      <c r="M18" s="118">
        <f t="shared" si="1"/>
        <v>2824</v>
      </c>
      <c r="N18" s="118">
        <f t="shared" si="2"/>
        <v>10106</v>
      </c>
    </row>
    <row r="19" spans="1:14" ht="15" customHeight="1">
      <c r="A19" s="314">
        <v>14</v>
      </c>
      <c r="B19" s="318" t="s">
        <v>195</v>
      </c>
      <c r="C19" s="241">
        <v>179</v>
      </c>
      <c r="D19" s="241">
        <v>578.26</v>
      </c>
      <c r="E19" s="241">
        <v>36</v>
      </c>
      <c r="F19" s="241">
        <v>339</v>
      </c>
      <c r="G19" s="241">
        <v>4</v>
      </c>
      <c r="H19" s="241">
        <v>6.93</v>
      </c>
      <c r="I19" s="241">
        <v>278</v>
      </c>
      <c r="J19" s="241">
        <v>5423.43</v>
      </c>
      <c r="K19" s="241">
        <v>305</v>
      </c>
      <c r="L19" s="241">
        <v>38263.7</v>
      </c>
      <c r="M19" s="118">
        <f t="shared" si="1"/>
        <v>802</v>
      </c>
      <c r="N19" s="118">
        <f t="shared" si="2"/>
        <v>44611.32</v>
      </c>
    </row>
    <row r="20" spans="1:14" ht="15" customHeight="1">
      <c r="A20" s="314">
        <v>15</v>
      </c>
      <c r="B20" s="318" t="s">
        <v>192</v>
      </c>
      <c r="C20" s="241">
        <v>184</v>
      </c>
      <c r="D20" s="241">
        <v>188.59</v>
      </c>
      <c r="E20" s="241">
        <v>14</v>
      </c>
      <c r="F20" s="241">
        <v>51.35</v>
      </c>
      <c r="G20" s="241">
        <v>14</v>
      </c>
      <c r="H20" s="241">
        <v>22.79</v>
      </c>
      <c r="I20" s="241">
        <v>86</v>
      </c>
      <c r="J20" s="241">
        <v>355.5</v>
      </c>
      <c r="K20" s="241">
        <v>169</v>
      </c>
      <c r="L20" s="241">
        <v>153.94</v>
      </c>
      <c r="M20" s="118">
        <f t="shared" si="1"/>
        <v>467</v>
      </c>
      <c r="N20" s="118">
        <f t="shared" si="2"/>
        <v>772.1700000000001</v>
      </c>
    </row>
    <row r="21" spans="1:14" ht="15" customHeight="1">
      <c r="A21" s="114">
        <v>16</v>
      </c>
      <c r="B21" s="318" t="s">
        <v>216</v>
      </c>
      <c r="C21" s="241">
        <v>41</v>
      </c>
      <c r="D21" s="241">
        <v>74.82</v>
      </c>
      <c r="E21" s="241">
        <v>5</v>
      </c>
      <c r="F21" s="241">
        <v>24</v>
      </c>
      <c r="G21" s="241">
        <v>6</v>
      </c>
      <c r="H21" s="241">
        <v>12.82</v>
      </c>
      <c r="I21" s="241">
        <v>17</v>
      </c>
      <c r="J21" s="241">
        <v>100.86</v>
      </c>
      <c r="K21" s="241">
        <v>6</v>
      </c>
      <c r="L21" s="241">
        <v>0.92</v>
      </c>
      <c r="M21" s="118">
        <f t="shared" si="1"/>
        <v>75</v>
      </c>
      <c r="N21" s="118">
        <f t="shared" si="2"/>
        <v>213.42</v>
      </c>
    </row>
    <row r="22" spans="1:14" s="261" customFormat="1" ht="15" customHeight="1">
      <c r="A22" s="314">
        <v>17</v>
      </c>
      <c r="B22" s="318" t="s">
        <v>204</v>
      </c>
      <c r="C22" s="241">
        <v>35479</v>
      </c>
      <c r="D22" s="241">
        <v>27381</v>
      </c>
      <c r="E22" s="241">
        <v>15539</v>
      </c>
      <c r="F22" s="241">
        <v>12677</v>
      </c>
      <c r="G22" s="241">
        <v>100</v>
      </c>
      <c r="H22" s="241">
        <v>184</v>
      </c>
      <c r="I22" s="241">
        <v>15309</v>
      </c>
      <c r="J22" s="241">
        <v>8762</v>
      </c>
      <c r="K22" s="241">
        <v>3838</v>
      </c>
      <c r="L22" s="241">
        <v>2060</v>
      </c>
      <c r="M22" s="118">
        <f t="shared" si="1"/>
        <v>70265</v>
      </c>
      <c r="N22" s="118">
        <f t="shared" si="2"/>
        <v>51064</v>
      </c>
    </row>
    <row r="23" spans="1:14" ht="15" customHeight="1">
      <c r="A23" s="114">
        <v>18</v>
      </c>
      <c r="B23" s="318" t="s">
        <v>209</v>
      </c>
      <c r="C23" s="241">
        <v>14033</v>
      </c>
      <c r="D23" s="241">
        <v>10459</v>
      </c>
      <c r="E23" s="241">
        <v>1640</v>
      </c>
      <c r="F23" s="241">
        <v>1206</v>
      </c>
      <c r="G23" s="241">
        <v>13</v>
      </c>
      <c r="H23" s="241">
        <v>24.52</v>
      </c>
      <c r="I23" s="241">
        <v>4611</v>
      </c>
      <c r="J23" s="241">
        <v>1455.61</v>
      </c>
      <c r="K23" s="241">
        <v>0</v>
      </c>
      <c r="L23" s="241">
        <v>0</v>
      </c>
      <c r="M23" s="118">
        <f t="shared" si="1"/>
        <v>20297</v>
      </c>
      <c r="N23" s="118">
        <f t="shared" si="2"/>
        <v>13145.130000000001</v>
      </c>
    </row>
    <row r="24" spans="1:14" s="261" customFormat="1" ht="15" customHeight="1">
      <c r="A24" s="321">
        <v>19</v>
      </c>
      <c r="B24" s="318" t="s">
        <v>224</v>
      </c>
      <c r="C24" s="241">
        <v>3417</v>
      </c>
      <c r="D24" s="241">
        <v>7224.14</v>
      </c>
      <c r="E24" s="241">
        <v>354</v>
      </c>
      <c r="F24" s="241">
        <v>292.84</v>
      </c>
      <c r="G24" s="241">
        <v>316</v>
      </c>
      <c r="H24" s="241">
        <v>417.16</v>
      </c>
      <c r="I24" s="241">
        <v>1816</v>
      </c>
      <c r="J24" s="241">
        <v>3034.71</v>
      </c>
      <c r="K24" s="241">
        <v>5</v>
      </c>
      <c r="L24" s="241">
        <v>10.78</v>
      </c>
      <c r="M24" s="118">
        <f t="shared" si="1"/>
        <v>5908</v>
      </c>
      <c r="N24" s="118">
        <f t="shared" si="2"/>
        <v>10979.630000000001</v>
      </c>
    </row>
    <row r="25" spans="1:14" ht="15" customHeight="1">
      <c r="A25" s="114">
        <v>20</v>
      </c>
      <c r="B25" s="318" t="s">
        <v>197</v>
      </c>
      <c r="C25" s="241">
        <v>1404</v>
      </c>
      <c r="D25" s="241">
        <v>1979</v>
      </c>
      <c r="E25" s="241">
        <v>995</v>
      </c>
      <c r="F25" s="241">
        <v>139.4</v>
      </c>
      <c r="G25" s="241">
        <v>53</v>
      </c>
      <c r="H25" s="241">
        <v>82</v>
      </c>
      <c r="I25" s="241">
        <v>3061</v>
      </c>
      <c r="J25" s="241">
        <v>978</v>
      </c>
      <c r="K25" s="241">
        <v>0</v>
      </c>
      <c r="L25" s="241">
        <v>0</v>
      </c>
      <c r="M25" s="118">
        <f t="shared" si="1"/>
        <v>5513</v>
      </c>
      <c r="N25" s="118">
        <f t="shared" si="2"/>
        <v>3178.4</v>
      </c>
    </row>
    <row r="26" spans="1:14" ht="15" customHeight="1">
      <c r="A26" s="314">
        <v>21</v>
      </c>
      <c r="B26" s="318" t="s">
        <v>225</v>
      </c>
      <c r="C26" s="241">
        <v>7692</v>
      </c>
      <c r="D26" s="241">
        <v>7112</v>
      </c>
      <c r="E26" s="241">
        <v>428</v>
      </c>
      <c r="F26" s="241">
        <v>1338</v>
      </c>
      <c r="G26" s="241">
        <v>343</v>
      </c>
      <c r="H26" s="241">
        <v>735</v>
      </c>
      <c r="I26" s="241">
        <v>4493</v>
      </c>
      <c r="J26" s="241">
        <v>53158</v>
      </c>
      <c r="K26" s="241">
        <v>718</v>
      </c>
      <c r="L26" s="241">
        <v>2664</v>
      </c>
      <c r="M26" s="118">
        <f t="shared" si="1"/>
        <v>13674</v>
      </c>
      <c r="N26" s="118">
        <f t="shared" si="2"/>
        <v>65007</v>
      </c>
    </row>
    <row r="27" spans="1:14" ht="15" customHeight="1">
      <c r="A27" s="314">
        <v>22</v>
      </c>
      <c r="B27" s="318" t="s">
        <v>229</v>
      </c>
      <c r="C27" s="241">
        <v>98461</v>
      </c>
      <c r="D27" s="241">
        <v>104461</v>
      </c>
      <c r="E27" s="241">
        <v>15482</v>
      </c>
      <c r="F27" s="241">
        <v>11427</v>
      </c>
      <c r="G27" s="241">
        <v>817</v>
      </c>
      <c r="H27" s="241">
        <v>1545</v>
      </c>
      <c r="I27" s="241">
        <v>19029</v>
      </c>
      <c r="J27" s="241">
        <f>12532-6160</f>
        <v>6372</v>
      </c>
      <c r="K27" s="241">
        <v>16150</v>
      </c>
      <c r="L27" s="241">
        <v>6153</v>
      </c>
      <c r="M27" s="118">
        <f t="shared" si="1"/>
        <v>149939</v>
      </c>
      <c r="N27" s="118">
        <f t="shared" si="2"/>
        <v>129958</v>
      </c>
    </row>
    <row r="28" spans="1:14" ht="15" customHeight="1">
      <c r="A28" s="114">
        <v>23</v>
      </c>
      <c r="B28" s="318" t="s">
        <v>219</v>
      </c>
      <c r="C28" s="241">
        <v>5954</v>
      </c>
      <c r="D28" s="241">
        <v>22010</v>
      </c>
      <c r="E28" s="241">
        <v>89</v>
      </c>
      <c r="F28" s="241">
        <v>704</v>
      </c>
      <c r="G28" s="241">
        <v>102</v>
      </c>
      <c r="H28" s="241">
        <v>442</v>
      </c>
      <c r="I28" s="241">
        <v>410</v>
      </c>
      <c r="J28" s="241">
        <v>6504</v>
      </c>
      <c r="K28" s="241">
        <v>5210</v>
      </c>
      <c r="L28" s="241">
        <v>902</v>
      </c>
      <c r="M28" s="118">
        <f t="shared" si="1"/>
        <v>11765</v>
      </c>
      <c r="N28" s="118">
        <f t="shared" si="2"/>
        <v>30562</v>
      </c>
    </row>
    <row r="29" spans="1:14" ht="15" customHeight="1">
      <c r="A29" s="314">
        <v>24</v>
      </c>
      <c r="B29" s="318" t="s">
        <v>226</v>
      </c>
      <c r="C29" s="241">
        <v>20902</v>
      </c>
      <c r="D29" s="241">
        <v>24679.44</v>
      </c>
      <c r="E29" s="241">
        <v>2333</v>
      </c>
      <c r="F29" s="241">
        <v>2161.92</v>
      </c>
      <c r="G29" s="241">
        <v>538</v>
      </c>
      <c r="H29" s="241">
        <v>847.35</v>
      </c>
      <c r="I29" s="241">
        <v>22498</v>
      </c>
      <c r="J29" s="241">
        <v>15165.44</v>
      </c>
      <c r="K29" s="241">
        <v>4496</v>
      </c>
      <c r="L29" s="241">
        <v>5288.15</v>
      </c>
      <c r="M29" s="118">
        <f t="shared" si="1"/>
        <v>50767</v>
      </c>
      <c r="N29" s="118">
        <f t="shared" si="2"/>
        <v>48142.3</v>
      </c>
    </row>
    <row r="30" spans="1:14" ht="15" customHeight="1">
      <c r="A30" s="114">
        <v>25</v>
      </c>
      <c r="B30" s="318" t="s">
        <v>215</v>
      </c>
      <c r="C30" s="241">
        <v>282</v>
      </c>
      <c r="D30" s="241">
        <v>575.33</v>
      </c>
      <c r="E30" s="241">
        <v>11</v>
      </c>
      <c r="F30" s="241">
        <v>86.35</v>
      </c>
      <c r="G30" s="241">
        <v>9</v>
      </c>
      <c r="H30" s="241">
        <v>14.7</v>
      </c>
      <c r="I30" s="241">
        <v>509</v>
      </c>
      <c r="J30" s="241">
        <v>688.12</v>
      </c>
      <c r="K30" s="241">
        <v>101</v>
      </c>
      <c r="L30" s="241">
        <v>10.91</v>
      </c>
      <c r="M30" s="118">
        <f t="shared" si="1"/>
        <v>912</v>
      </c>
      <c r="N30" s="118">
        <f t="shared" si="2"/>
        <v>1375.41</v>
      </c>
    </row>
    <row r="31" spans="1:14" ht="15" customHeight="1">
      <c r="A31" s="311"/>
      <c r="B31" s="315" t="s">
        <v>0</v>
      </c>
      <c r="C31" s="121">
        <f>SUM(C6:C30)</f>
        <v>1461476</v>
      </c>
      <c r="D31" s="121">
        <f aca="true" t="shared" si="3" ref="D31:L31">SUM(D6:D30)</f>
        <v>340428.61000000004</v>
      </c>
      <c r="E31" s="121">
        <f t="shared" si="3"/>
        <v>60643</v>
      </c>
      <c r="F31" s="121">
        <f t="shared" si="3"/>
        <v>56933.56999999999</v>
      </c>
      <c r="G31" s="121">
        <f t="shared" si="3"/>
        <v>5972</v>
      </c>
      <c r="H31" s="121">
        <f t="shared" si="3"/>
        <v>9486.660000000002</v>
      </c>
      <c r="I31" s="121">
        <f t="shared" si="3"/>
        <v>171177</v>
      </c>
      <c r="J31" s="121">
        <f t="shared" si="3"/>
        <v>196520.19</v>
      </c>
      <c r="K31" s="121">
        <f t="shared" si="3"/>
        <v>48063</v>
      </c>
      <c r="L31" s="121">
        <f t="shared" si="3"/>
        <v>81610.32999999999</v>
      </c>
      <c r="M31" s="121">
        <f t="shared" si="1"/>
        <v>1747331</v>
      </c>
      <c r="N31" s="121">
        <f t="shared" si="2"/>
        <v>684979.36</v>
      </c>
    </row>
  </sheetData>
  <sheetProtection/>
  <mergeCells count="11">
    <mergeCell ref="G4:H4"/>
    <mergeCell ref="I4:J4"/>
    <mergeCell ref="M4:N4"/>
    <mergeCell ref="A1:N1"/>
    <mergeCell ref="A2:N2"/>
    <mergeCell ref="K4:L4"/>
    <mergeCell ref="I3:J3"/>
    <mergeCell ref="A4:A5"/>
    <mergeCell ref="B4:B5"/>
    <mergeCell ref="C4:D4"/>
    <mergeCell ref="E4:F4"/>
  </mergeCells>
  <conditionalFormatting sqref="I3">
    <cfRule type="cellIs" priority="1" dxfId="120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N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2" sqref="I12"/>
    </sheetView>
  </sheetViews>
  <sheetFormatPr defaultColWidth="9.140625" defaultRowHeight="12.75"/>
  <cols>
    <col min="1" max="1" width="3.28125" style="262" customWidth="1"/>
    <col min="2" max="2" width="29.28125" style="262" customWidth="1"/>
    <col min="3" max="16384" width="9.140625" style="262" customWidth="1"/>
  </cols>
  <sheetData>
    <row r="1" spans="1:14" ht="14.25">
      <c r="A1" s="608" t="s">
        <v>178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</row>
    <row r="2" spans="1:14" ht="15.75">
      <c r="A2" s="564" t="s">
        <v>103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</row>
    <row r="3" spans="1:14" ht="14.25">
      <c r="A3" s="15"/>
      <c r="B3" s="44" t="s">
        <v>14</v>
      </c>
      <c r="C3" s="15"/>
      <c r="D3" s="16"/>
      <c r="E3" s="16"/>
      <c r="F3" s="16"/>
      <c r="G3" s="16"/>
      <c r="H3" s="16"/>
      <c r="I3" s="609" t="s">
        <v>174</v>
      </c>
      <c r="J3" s="609"/>
      <c r="K3" s="15"/>
      <c r="L3" s="44"/>
      <c r="M3" s="49"/>
      <c r="N3" s="49"/>
    </row>
    <row r="4" spans="1:14" ht="24.75" customHeight="1">
      <c r="A4" s="561" t="s">
        <v>3</v>
      </c>
      <c r="B4" s="561" t="s">
        <v>4</v>
      </c>
      <c r="C4" s="561" t="s">
        <v>166</v>
      </c>
      <c r="D4" s="561"/>
      <c r="E4" s="561" t="s">
        <v>173</v>
      </c>
      <c r="F4" s="561"/>
      <c r="G4" s="561" t="s">
        <v>31</v>
      </c>
      <c r="H4" s="561"/>
      <c r="I4" s="561" t="s">
        <v>30</v>
      </c>
      <c r="J4" s="561"/>
      <c r="K4" s="561" t="s">
        <v>177</v>
      </c>
      <c r="L4" s="561"/>
      <c r="M4" s="561" t="s">
        <v>122</v>
      </c>
      <c r="N4" s="561"/>
    </row>
    <row r="5" spans="1:14" ht="12.75">
      <c r="A5" s="561"/>
      <c r="B5" s="561"/>
      <c r="C5" s="319" t="s">
        <v>35</v>
      </c>
      <c r="D5" s="319" t="s">
        <v>50</v>
      </c>
      <c r="E5" s="319" t="s">
        <v>35</v>
      </c>
      <c r="F5" s="319" t="s">
        <v>50</v>
      </c>
      <c r="G5" s="319" t="s">
        <v>35</v>
      </c>
      <c r="H5" s="319" t="s">
        <v>50</v>
      </c>
      <c r="I5" s="319" t="s">
        <v>35</v>
      </c>
      <c r="J5" s="319" t="s">
        <v>50</v>
      </c>
      <c r="K5" s="319" t="s">
        <v>35</v>
      </c>
      <c r="L5" s="319" t="s">
        <v>50</v>
      </c>
      <c r="M5" s="319" t="s">
        <v>35</v>
      </c>
      <c r="N5" s="319" t="s">
        <v>50</v>
      </c>
    </row>
    <row r="6" spans="1:14" ht="15" customHeight="1">
      <c r="A6" s="114">
        <v>1</v>
      </c>
      <c r="B6" s="116" t="s">
        <v>189</v>
      </c>
      <c r="C6" s="264">
        <v>1</v>
      </c>
      <c r="D6" s="264">
        <v>1840.21</v>
      </c>
      <c r="E6" s="264">
        <v>1</v>
      </c>
      <c r="F6" s="264">
        <v>993.38</v>
      </c>
      <c r="G6" s="264">
        <v>0</v>
      </c>
      <c r="H6" s="264">
        <v>0</v>
      </c>
      <c r="I6" s="264">
        <v>1</v>
      </c>
      <c r="J6" s="264">
        <v>34</v>
      </c>
      <c r="K6" s="264">
        <v>1181</v>
      </c>
      <c r="L6" s="264">
        <v>1870</v>
      </c>
      <c r="M6" s="264">
        <f>C6+E6+G6+I6+K6</f>
        <v>1184</v>
      </c>
      <c r="N6" s="264">
        <f>D6+F6+H6+J6+L6</f>
        <v>4737.59</v>
      </c>
    </row>
    <row r="7" spans="1:14" ht="15" customHeight="1">
      <c r="A7" s="263">
        <v>2</v>
      </c>
      <c r="B7" s="241" t="s">
        <v>202</v>
      </c>
      <c r="C7" s="264">
        <v>0</v>
      </c>
      <c r="D7" s="264">
        <v>0</v>
      </c>
      <c r="E7" s="264">
        <v>0</v>
      </c>
      <c r="F7" s="264">
        <v>0</v>
      </c>
      <c r="G7" s="264">
        <v>0</v>
      </c>
      <c r="H7" s="264">
        <v>0</v>
      </c>
      <c r="I7" s="264">
        <v>0</v>
      </c>
      <c r="J7" s="264">
        <v>0</v>
      </c>
      <c r="K7" s="264">
        <v>0</v>
      </c>
      <c r="L7" s="264">
        <v>0</v>
      </c>
      <c r="M7" s="264">
        <f aca="true" t="shared" si="0" ref="M7:M30">C7+E7+G7+I7+K7</f>
        <v>0</v>
      </c>
      <c r="N7" s="264">
        <f aca="true" t="shared" si="1" ref="N7:N29">D7+F7+H7+J7+L7</f>
        <v>0</v>
      </c>
    </row>
    <row r="8" spans="1:14" ht="15" customHeight="1">
      <c r="A8" s="114">
        <v>3</v>
      </c>
      <c r="B8" s="241" t="s">
        <v>212</v>
      </c>
      <c r="C8" s="264">
        <v>0</v>
      </c>
      <c r="D8" s="264">
        <v>0</v>
      </c>
      <c r="E8" s="264">
        <v>0</v>
      </c>
      <c r="F8" s="264">
        <v>0</v>
      </c>
      <c r="G8" s="264">
        <v>0</v>
      </c>
      <c r="H8" s="264">
        <v>0</v>
      </c>
      <c r="I8" s="264">
        <v>0</v>
      </c>
      <c r="J8" s="264">
        <v>0</v>
      </c>
      <c r="K8" s="264">
        <v>0</v>
      </c>
      <c r="L8" s="264">
        <v>0</v>
      </c>
      <c r="M8" s="264">
        <f t="shared" si="0"/>
        <v>0</v>
      </c>
      <c r="N8" s="264">
        <f t="shared" si="1"/>
        <v>0</v>
      </c>
    </row>
    <row r="9" spans="1:14" ht="15" customHeight="1">
      <c r="A9" s="263">
        <v>4</v>
      </c>
      <c r="B9" s="241" t="s">
        <v>211</v>
      </c>
      <c r="C9" s="264">
        <v>0</v>
      </c>
      <c r="D9" s="264">
        <v>0</v>
      </c>
      <c r="E9" s="264">
        <v>38</v>
      </c>
      <c r="F9" s="264">
        <v>838.82</v>
      </c>
      <c r="G9" s="264">
        <v>1</v>
      </c>
      <c r="H9" s="264">
        <v>1.85</v>
      </c>
      <c r="I9" s="264">
        <v>51</v>
      </c>
      <c r="J9" s="264">
        <v>22.46</v>
      </c>
      <c r="K9" s="264">
        <v>217</v>
      </c>
      <c r="L9" s="264">
        <v>32.67</v>
      </c>
      <c r="M9" s="264">
        <f t="shared" si="0"/>
        <v>307</v>
      </c>
      <c r="N9" s="264">
        <f t="shared" si="1"/>
        <v>895.8000000000001</v>
      </c>
    </row>
    <row r="10" spans="1:14" ht="15" customHeight="1">
      <c r="A10" s="114">
        <v>5</v>
      </c>
      <c r="B10" s="241" t="s">
        <v>220</v>
      </c>
      <c r="C10" s="264">
        <v>3</v>
      </c>
      <c r="D10" s="264">
        <v>16114</v>
      </c>
      <c r="E10" s="264">
        <v>21</v>
      </c>
      <c r="F10" s="264">
        <v>6204</v>
      </c>
      <c r="G10" s="264">
        <v>37</v>
      </c>
      <c r="H10" s="264">
        <v>337</v>
      </c>
      <c r="I10" s="264">
        <v>79</v>
      </c>
      <c r="J10" s="264">
        <v>662</v>
      </c>
      <c r="K10" s="264">
        <v>217</v>
      </c>
      <c r="L10" s="264">
        <v>5745</v>
      </c>
      <c r="M10" s="264">
        <f t="shared" si="0"/>
        <v>357</v>
      </c>
      <c r="N10" s="264">
        <f t="shared" si="1"/>
        <v>29062</v>
      </c>
    </row>
    <row r="11" spans="1:14" ht="15" customHeight="1">
      <c r="A11" s="263">
        <v>6</v>
      </c>
      <c r="B11" s="241" t="s">
        <v>213</v>
      </c>
      <c r="C11" s="264">
        <v>12</v>
      </c>
      <c r="D11" s="264">
        <v>4231</v>
      </c>
      <c r="E11" s="264">
        <v>116</v>
      </c>
      <c r="F11" s="264">
        <v>4851</v>
      </c>
      <c r="G11" s="264">
        <v>418</v>
      </c>
      <c r="H11" s="264">
        <v>2090</v>
      </c>
      <c r="I11" s="264">
        <v>789</v>
      </c>
      <c r="J11" s="264">
        <v>4734</v>
      </c>
      <c r="K11" s="264">
        <v>1383</v>
      </c>
      <c r="L11" s="264">
        <v>457</v>
      </c>
      <c r="M11" s="264">
        <f t="shared" si="0"/>
        <v>2718</v>
      </c>
      <c r="N11" s="264">
        <f t="shared" si="1"/>
        <v>16363</v>
      </c>
    </row>
    <row r="12" spans="1:14" ht="15" customHeight="1">
      <c r="A12" s="114">
        <v>7</v>
      </c>
      <c r="B12" s="241" t="s">
        <v>198</v>
      </c>
      <c r="C12" s="264">
        <v>0</v>
      </c>
      <c r="D12" s="264">
        <v>0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31</v>
      </c>
      <c r="L12" s="264">
        <v>558</v>
      </c>
      <c r="M12" s="264">
        <f t="shared" si="0"/>
        <v>31</v>
      </c>
      <c r="N12" s="264">
        <f t="shared" si="1"/>
        <v>558</v>
      </c>
    </row>
    <row r="13" spans="1:14" ht="15" customHeight="1">
      <c r="A13" s="263">
        <v>8</v>
      </c>
      <c r="B13" s="241" t="s">
        <v>222</v>
      </c>
      <c r="C13" s="264">
        <v>0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8111</v>
      </c>
      <c r="L13" s="264">
        <v>41592</v>
      </c>
      <c r="M13" s="264">
        <f t="shared" si="0"/>
        <v>8111</v>
      </c>
      <c r="N13" s="264">
        <f t="shared" si="1"/>
        <v>41592</v>
      </c>
    </row>
    <row r="14" spans="1:14" ht="15" customHeight="1">
      <c r="A14" s="114">
        <v>9</v>
      </c>
      <c r="B14" s="241" t="s">
        <v>191</v>
      </c>
      <c r="C14" s="264">
        <v>0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49</v>
      </c>
      <c r="J14" s="264">
        <v>101</v>
      </c>
      <c r="K14" s="264">
        <v>7965</v>
      </c>
      <c r="L14" s="264">
        <v>3926</v>
      </c>
      <c r="M14" s="264">
        <f t="shared" si="0"/>
        <v>8014</v>
      </c>
      <c r="N14" s="264">
        <f t="shared" si="1"/>
        <v>4027</v>
      </c>
    </row>
    <row r="15" spans="1:14" ht="15" customHeight="1">
      <c r="A15" s="263">
        <v>10</v>
      </c>
      <c r="B15" s="241" t="s">
        <v>304</v>
      </c>
      <c r="C15" s="264">
        <v>0</v>
      </c>
      <c r="D15" s="264">
        <v>0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161</v>
      </c>
      <c r="L15" s="264">
        <v>3951</v>
      </c>
      <c r="M15" s="264">
        <f t="shared" si="0"/>
        <v>161</v>
      </c>
      <c r="N15" s="264">
        <f t="shared" si="1"/>
        <v>3951</v>
      </c>
    </row>
    <row r="16" spans="1:14" ht="15" customHeight="1">
      <c r="A16" s="114">
        <v>11</v>
      </c>
      <c r="B16" s="241" t="s">
        <v>214</v>
      </c>
      <c r="C16" s="264">
        <v>0</v>
      </c>
      <c r="D16" s="264">
        <v>0</v>
      </c>
      <c r="E16" s="264">
        <v>0</v>
      </c>
      <c r="F16" s="264">
        <v>0</v>
      </c>
      <c r="G16" s="264">
        <v>0</v>
      </c>
      <c r="H16" s="264">
        <v>0</v>
      </c>
      <c r="I16" s="264">
        <v>7</v>
      </c>
      <c r="J16" s="264">
        <v>6.31</v>
      </c>
      <c r="K16" s="264">
        <v>221</v>
      </c>
      <c r="L16" s="264">
        <v>4217</v>
      </c>
      <c r="M16" s="264">
        <f t="shared" si="0"/>
        <v>228</v>
      </c>
      <c r="N16" s="264">
        <f t="shared" si="1"/>
        <v>4223.31</v>
      </c>
    </row>
    <row r="17" spans="1:14" ht="15" customHeight="1">
      <c r="A17" s="263">
        <v>12</v>
      </c>
      <c r="B17" s="241" t="s">
        <v>200</v>
      </c>
      <c r="C17" s="264">
        <v>1</v>
      </c>
      <c r="D17" s="264">
        <v>499.3299999999999</v>
      </c>
      <c r="E17" s="264">
        <v>7</v>
      </c>
      <c r="F17" s="264">
        <v>15.6</v>
      </c>
      <c r="G17" s="264">
        <v>15</v>
      </c>
      <c r="H17" s="264">
        <v>20.41</v>
      </c>
      <c r="I17" s="264">
        <v>1040</v>
      </c>
      <c r="J17" s="264">
        <v>4451.48</v>
      </c>
      <c r="K17" s="264">
        <v>42</v>
      </c>
      <c r="L17" s="264">
        <v>164.5</v>
      </c>
      <c r="M17" s="264">
        <f t="shared" si="0"/>
        <v>1105</v>
      </c>
      <c r="N17" s="264">
        <f t="shared" si="1"/>
        <v>5151.32</v>
      </c>
    </row>
    <row r="18" spans="1:14" ht="15" customHeight="1">
      <c r="A18" s="114">
        <v>13</v>
      </c>
      <c r="B18" s="241" t="s">
        <v>301</v>
      </c>
      <c r="C18" s="264">
        <v>0</v>
      </c>
      <c r="D18" s="264">
        <v>0</v>
      </c>
      <c r="E18" s="264">
        <v>0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  <c r="L18" s="264">
        <v>0</v>
      </c>
      <c r="M18" s="264">
        <f t="shared" si="0"/>
        <v>0</v>
      </c>
      <c r="N18" s="264">
        <f t="shared" si="1"/>
        <v>0</v>
      </c>
    </row>
    <row r="19" spans="1:14" ht="15" customHeight="1">
      <c r="A19" s="263">
        <v>14</v>
      </c>
      <c r="B19" s="241" t="s">
        <v>195</v>
      </c>
      <c r="C19" s="264">
        <v>0</v>
      </c>
      <c r="D19" s="264">
        <v>0</v>
      </c>
      <c r="E19" s="264">
        <v>5</v>
      </c>
      <c r="F19" s="264">
        <v>3305.69</v>
      </c>
      <c r="G19" s="264">
        <v>6</v>
      </c>
      <c r="H19" s="264">
        <v>93.75</v>
      </c>
      <c r="I19" s="264">
        <v>4</v>
      </c>
      <c r="J19" s="264">
        <v>112.59</v>
      </c>
      <c r="K19" s="264">
        <v>1</v>
      </c>
      <c r="L19" s="264">
        <v>212.94</v>
      </c>
      <c r="M19" s="264">
        <f t="shared" si="0"/>
        <v>16</v>
      </c>
      <c r="N19" s="264">
        <f t="shared" si="1"/>
        <v>3724.9700000000003</v>
      </c>
    </row>
    <row r="20" spans="1:14" ht="15" customHeight="1">
      <c r="A20" s="114">
        <v>15</v>
      </c>
      <c r="B20" s="241" t="s">
        <v>192</v>
      </c>
      <c r="C20" s="264">
        <v>0</v>
      </c>
      <c r="D20" s="264">
        <v>0</v>
      </c>
      <c r="E20" s="264">
        <v>0</v>
      </c>
      <c r="F20" s="264">
        <v>0</v>
      </c>
      <c r="G20" s="264">
        <v>0</v>
      </c>
      <c r="H20" s="264">
        <v>0</v>
      </c>
      <c r="I20" s="264">
        <v>0</v>
      </c>
      <c r="J20" s="264">
        <v>0</v>
      </c>
      <c r="K20" s="264">
        <v>56</v>
      </c>
      <c r="L20" s="264">
        <v>3166</v>
      </c>
      <c r="M20" s="264">
        <f t="shared" si="0"/>
        <v>56</v>
      </c>
      <c r="N20" s="264">
        <f t="shared" si="1"/>
        <v>3166</v>
      </c>
    </row>
    <row r="21" spans="1:14" ht="15" customHeight="1">
      <c r="A21" s="263">
        <v>16</v>
      </c>
      <c r="B21" s="241" t="s">
        <v>216</v>
      </c>
      <c r="C21" s="264">
        <v>3</v>
      </c>
      <c r="D21" s="264">
        <v>11767.63</v>
      </c>
      <c r="E21" s="264">
        <v>43</v>
      </c>
      <c r="F21" s="264">
        <v>4631.08</v>
      </c>
      <c r="G21" s="264">
        <v>0</v>
      </c>
      <c r="H21" s="264">
        <v>0</v>
      </c>
      <c r="I21" s="264">
        <v>0</v>
      </c>
      <c r="J21" s="264">
        <v>0</v>
      </c>
      <c r="K21" s="264">
        <v>655</v>
      </c>
      <c r="L21" s="264">
        <v>928.37</v>
      </c>
      <c r="M21" s="264">
        <f t="shared" si="0"/>
        <v>701</v>
      </c>
      <c r="N21" s="264">
        <f t="shared" si="1"/>
        <v>17327.079999999998</v>
      </c>
    </row>
    <row r="22" spans="1:14" ht="15" customHeight="1">
      <c r="A22" s="114">
        <v>17</v>
      </c>
      <c r="B22" s="241" t="s">
        <v>204</v>
      </c>
      <c r="C22" s="264">
        <v>0</v>
      </c>
      <c r="D22" s="264">
        <v>0</v>
      </c>
      <c r="E22" s="264">
        <v>0</v>
      </c>
      <c r="F22" s="264">
        <v>0</v>
      </c>
      <c r="G22" s="264">
        <v>0</v>
      </c>
      <c r="H22" s="264">
        <v>0</v>
      </c>
      <c r="I22" s="264">
        <v>0</v>
      </c>
      <c r="J22" s="264">
        <v>0</v>
      </c>
      <c r="K22" s="264">
        <v>24</v>
      </c>
      <c r="L22" s="264">
        <v>1395</v>
      </c>
      <c r="M22" s="264">
        <f t="shared" si="0"/>
        <v>24</v>
      </c>
      <c r="N22" s="264">
        <f t="shared" si="1"/>
        <v>1395</v>
      </c>
    </row>
    <row r="23" spans="1:14" ht="15" customHeight="1">
      <c r="A23" s="263">
        <v>18</v>
      </c>
      <c r="B23" s="241" t="s">
        <v>209</v>
      </c>
      <c r="C23" s="264">
        <v>0</v>
      </c>
      <c r="D23" s="264">
        <v>0</v>
      </c>
      <c r="E23" s="264">
        <v>0</v>
      </c>
      <c r="F23" s="264">
        <v>0</v>
      </c>
      <c r="G23" s="264">
        <v>0</v>
      </c>
      <c r="H23" s="264">
        <v>0</v>
      </c>
      <c r="I23" s="264">
        <v>0</v>
      </c>
      <c r="J23" s="264">
        <v>0</v>
      </c>
      <c r="K23" s="264">
        <v>977</v>
      </c>
      <c r="L23" s="264">
        <v>463.45</v>
      </c>
      <c r="M23" s="264">
        <f t="shared" si="0"/>
        <v>977</v>
      </c>
      <c r="N23" s="264">
        <f t="shared" si="1"/>
        <v>463.45</v>
      </c>
    </row>
    <row r="24" spans="1:14" ht="15" customHeight="1">
      <c r="A24" s="114">
        <v>19</v>
      </c>
      <c r="B24" s="241" t="s">
        <v>224</v>
      </c>
      <c r="C24" s="264">
        <v>4</v>
      </c>
      <c r="D24" s="264">
        <v>6782.67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0</v>
      </c>
      <c r="K24" s="264">
        <v>240</v>
      </c>
      <c r="L24" s="264">
        <v>16475.7</v>
      </c>
      <c r="M24" s="264">
        <f t="shared" si="0"/>
        <v>244</v>
      </c>
      <c r="N24" s="264">
        <f t="shared" si="1"/>
        <v>23258.370000000003</v>
      </c>
    </row>
    <row r="25" spans="1:14" ht="15" customHeight="1">
      <c r="A25" s="263">
        <v>20</v>
      </c>
      <c r="B25" s="241" t="s">
        <v>197</v>
      </c>
      <c r="C25" s="264">
        <v>0</v>
      </c>
      <c r="D25" s="264">
        <v>0</v>
      </c>
      <c r="E25" s="264">
        <v>2</v>
      </c>
      <c r="F25" s="264">
        <v>0.02</v>
      </c>
      <c r="G25" s="264">
        <v>0</v>
      </c>
      <c r="H25" s="264">
        <v>0</v>
      </c>
      <c r="I25" s="264">
        <v>0</v>
      </c>
      <c r="J25" s="264">
        <v>0</v>
      </c>
      <c r="K25" s="264">
        <v>56</v>
      </c>
      <c r="L25" s="264">
        <v>687</v>
      </c>
      <c r="M25" s="264">
        <f t="shared" si="0"/>
        <v>58</v>
      </c>
      <c r="N25" s="264">
        <f t="shared" si="1"/>
        <v>687.02</v>
      </c>
    </row>
    <row r="26" spans="1:14" ht="15" customHeight="1">
      <c r="A26" s="114">
        <v>21</v>
      </c>
      <c r="B26" s="241" t="s">
        <v>225</v>
      </c>
      <c r="C26" s="264"/>
      <c r="D26" s="264"/>
      <c r="E26" s="264">
        <v>2</v>
      </c>
      <c r="F26" s="264">
        <v>2735</v>
      </c>
      <c r="G26" s="264">
        <v>1</v>
      </c>
      <c r="H26" s="264">
        <v>26</v>
      </c>
      <c r="I26" s="264">
        <v>159</v>
      </c>
      <c r="J26" s="264">
        <v>3712</v>
      </c>
      <c r="K26" s="264">
        <v>563</v>
      </c>
      <c r="L26" s="264">
        <v>13050</v>
      </c>
      <c r="M26" s="264">
        <f t="shared" si="0"/>
        <v>725</v>
      </c>
      <c r="N26" s="264">
        <f t="shared" si="1"/>
        <v>19523</v>
      </c>
    </row>
    <row r="27" spans="1:14" ht="15" customHeight="1">
      <c r="A27" s="263">
        <v>22</v>
      </c>
      <c r="B27" s="241" t="s">
        <v>229</v>
      </c>
      <c r="C27" s="264">
        <v>0</v>
      </c>
      <c r="D27" s="264">
        <v>0</v>
      </c>
      <c r="E27" s="264">
        <v>8</v>
      </c>
      <c r="F27" s="264">
        <v>4595</v>
      </c>
      <c r="G27" s="264">
        <v>4</v>
      </c>
      <c r="H27" s="264">
        <v>7</v>
      </c>
      <c r="I27" s="264">
        <v>0</v>
      </c>
      <c r="J27" s="264">
        <v>0</v>
      </c>
      <c r="K27" s="264">
        <v>151</v>
      </c>
      <c r="L27" s="264">
        <v>1900</v>
      </c>
      <c r="M27" s="264">
        <f t="shared" si="0"/>
        <v>163</v>
      </c>
      <c r="N27" s="264">
        <f t="shared" si="1"/>
        <v>6502</v>
      </c>
    </row>
    <row r="28" spans="1:14" ht="15" customHeight="1">
      <c r="A28" s="114">
        <v>23</v>
      </c>
      <c r="B28" s="241" t="s">
        <v>219</v>
      </c>
      <c r="C28" s="264">
        <v>0</v>
      </c>
      <c r="D28" s="264">
        <v>0</v>
      </c>
      <c r="E28" s="264">
        <v>26</v>
      </c>
      <c r="F28" s="264">
        <v>2140</v>
      </c>
      <c r="G28" s="264">
        <v>0</v>
      </c>
      <c r="H28" s="264">
        <v>0</v>
      </c>
      <c r="I28" s="264">
        <v>0</v>
      </c>
      <c r="J28" s="264">
        <v>0</v>
      </c>
      <c r="K28" s="264">
        <v>485</v>
      </c>
      <c r="L28" s="264">
        <v>3285</v>
      </c>
      <c r="M28" s="264">
        <f t="shared" si="0"/>
        <v>511</v>
      </c>
      <c r="N28" s="264">
        <f t="shared" si="1"/>
        <v>5425</v>
      </c>
    </row>
    <row r="29" spans="1:14" ht="15" customHeight="1">
      <c r="A29" s="263">
        <v>24</v>
      </c>
      <c r="B29" s="241" t="s">
        <v>226</v>
      </c>
      <c r="C29" s="264">
        <v>0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114</v>
      </c>
      <c r="L29" s="264">
        <v>11403</v>
      </c>
      <c r="M29" s="264">
        <f t="shared" si="0"/>
        <v>114</v>
      </c>
      <c r="N29" s="264">
        <f t="shared" si="1"/>
        <v>11403</v>
      </c>
    </row>
    <row r="30" spans="1:14" ht="15" customHeight="1">
      <c r="A30" s="114">
        <v>25</v>
      </c>
      <c r="B30" s="241" t="s">
        <v>215</v>
      </c>
      <c r="C30" s="264">
        <v>0</v>
      </c>
      <c r="D30" s="264">
        <v>0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71</v>
      </c>
      <c r="L30" s="264">
        <v>1022.76</v>
      </c>
      <c r="M30" s="264">
        <f t="shared" si="0"/>
        <v>71</v>
      </c>
      <c r="N30" s="264">
        <f>D30+F30+H30+J30+L30-2</f>
        <v>1020.76</v>
      </c>
    </row>
    <row r="31" spans="1:14" ht="15" customHeight="1">
      <c r="A31" s="263"/>
      <c r="B31" s="320" t="s">
        <v>0</v>
      </c>
      <c r="C31" s="121">
        <f>SUM(C6:C30)</f>
        <v>24</v>
      </c>
      <c r="D31" s="121">
        <f aca="true" t="shared" si="2" ref="D31:L31">SUM(D6:D30)</f>
        <v>41234.84</v>
      </c>
      <c r="E31" s="121">
        <f t="shared" si="2"/>
        <v>269</v>
      </c>
      <c r="F31" s="121">
        <f t="shared" si="2"/>
        <v>30309.59</v>
      </c>
      <c r="G31" s="121">
        <f t="shared" si="2"/>
        <v>482</v>
      </c>
      <c r="H31" s="121">
        <f t="shared" si="2"/>
        <v>2576.0099999999998</v>
      </c>
      <c r="I31" s="121">
        <f t="shared" si="2"/>
        <v>2179</v>
      </c>
      <c r="J31" s="121">
        <f t="shared" si="2"/>
        <v>13835.84</v>
      </c>
      <c r="K31" s="121">
        <f t="shared" si="2"/>
        <v>22922</v>
      </c>
      <c r="L31" s="121">
        <f t="shared" si="2"/>
        <v>116502.38999999998</v>
      </c>
      <c r="M31" s="121">
        <f>SUM(M6:M30)</f>
        <v>25876</v>
      </c>
      <c r="N31" s="121">
        <f>SUM(N6:N30)</f>
        <v>204456.66999999998</v>
      </c>
    </row>
  </sheetData>
  <sheetProtection/>
  <mergeCells count="11">
    <mergeCell ref="I4:J4"/>
    <mergeCell ref="K4:L4"/>
    <mergeCell ref="M4:N4"/>
    <mergeCell ref="A1:N1"/>
    <mergeCell ref="A2:N2"/>
    <mergeCell ref="I3:J3"/>
    <mergeCell ref="A4:A5"/>
    <mergeCell ref="B4:B5"/>
    <mergeCell ref="C4:D4"/>
    <mergeCell ref="E4:F4"/>
    <mergeCell ref="G4:H4"/>
  </mergeCells>
  <conditionalFormatting sqref="I3">
    <cfRule type="cellIs" priority="1" dxfId="120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O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5" sqref="J15"/>
    </sheetView>
  </sheetViews>
  <sheetFormatPr defaultColWidth="9.140625" defaultRowHeight="12.75"/>
  <cols>
    <col min="1" max="1" width="4.28125" style="37" customWidth="1"/>
    <col min="2" max="2" width="27.7109375" style="37" customWidth="1"/>
    <col min="3" max="3" width="6.7109375" style="37" customWidth="1"/>
    <col min="4" max="4" width="7.8515625" style="37" customWidth="1"/>
    <col min="5" max="5" width="10.28125" style="37" customWidth="1"/>
    <col min="6" max="6" width="11.421875" style="37" customWidth="1"/>
    <col min="7" max="7" width="9.140625" style="37" customWidth="1"/>
    <col min="8" max="8" width="10.00390625" style="37" customWidth="1"/>
    <col min="9" max="10" width="9.140625" style="37" customWidth="1"/>
    <col min="11" max="12" width="7.57421875" style="37" customWidth="1"/>
    <col min="13" max="13" width="9.140625" style="37" customWidth="1"/>
    <col min="14" max="14" width="9.28125" style="37" customWidth="1"/>
    <col min="15" max="15" width="11.421875" style="37" bestFit="1" customWidth="1"/>
    <col min="16" max="16384" width="9.140625" style="37" customWidth="1"/>
  </cols>
  <sheetData>
    <row r="1" spans="1:14" ht="14.25">
      <c r="A1" s="577" t="s">
        <v>138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</row>
    <row r="2" spans="1:14" ht="15.75">
      <c r="A2" s="570" t="s">
        <v>103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</row>
    <row r="3" spans="1:14" ht="14.25">
      <c r="A3" s="35"/>
      <c r="B3" s="14" t="s">
        <v>14</v>
      </c>
      <c r="C3" s="35"/>
      <c r="D3" s="36"/>
      <c r="E3" s="36"/>
      <c r="F3" s="36"/>
      <c r="G3" s="36"/>
      <c r="H3" s="36"/>
      <c r="I3" s="573"/>
      <c r="J3" s="573"/>
      <c r="K3" s="35"/>
      <c r="L3" s="606" t="s">
        <v>176</v>
      </c>
      <c r="M3" s="606"/>
      <c r="N3" s="45"/>
    </row>
    <row r="4" spans="1:14" ht="24.75" customHeight="1">
      <c r="A4" s="553" t="s">
        <v>3</v>
      </c>
      <c r="B4" s="553" t="s">
        <v>4</v>
      </c>
      <c r="C4" s="559" t="s">
        <v>142</v>
      </c>
      <c r="D4" s="585"/>
      <c r="E4" s="559" t="s">
        <v>143</v>
      </c>
      <c r="F4" s="585"/>
      <c r="G4" s="559" t="s">
        <v>29</v>
      </c>
      <c r="H4" s="585"/>
      <c r="I4" s="559" t="s">
        <v>141</v>
      </c>
      <c r="J4" s="585"/>
      <c r="K4" s="559" t="s">
        <v>28</v>
      </c>
      <c r="L4" s="585"/>
      <c r="M4" s="559" t="s">
        <v>139</v>
      </c>
      <c r="N4" s="585"/>
    </row>
    <row r="5" spans="1:14" ht="12.75">
      <c r="A5" s="597"/>
      <c r="B5" s="554"/>
      <c r="C5" s="29" t="s">
        <v>35</v>
      </c>
      <c r="D5" s="29" t="s">
        <v>50</v>
      </c>
      <c r="E5" s="29" t="s">
        <v>35</v>
      </c>
      <c r="F5" s="29" t="s">
        <v>50</v>
      </c>
      <c r="G5" s="29" t="s">
        <v>35</v>
      </c>
      <c r="H5" s="29" t="s">
        <v>50</v>
      </c>
      <c r="I5" s="29" t="s">
        <v>35</v>
      </c>
      <c r="J5" s="29" t="s">
        <v>50</v>
      </c>
      <c r="K5" s="29" t="s">
        <v>35</v>
      </c>
      <c r="L5" s="29" t="s">
        <v>50</v>
      </c>
      <c r="M5" s="29" t="s">
        <v>35</v>
      </c>
      <c r="N5" s="29" t="s">
        <v>50</v>
      </c>
    </row>
    <row r="6" spans="1:15" ht="15" customHeight="1">
      <c r="A6" s="204">
        <v>1</v>
      </c>
      <c r="B6" s="116" t="s">
        <v>189</v>
      </c>
      <c r="C6" s="265">
        <v>61</v>
      </c>
      <c r="D6" s="265">
        <v>60.72</v>
      </c>
      <c r="E6" s="265">
        <v>1740</v>
      </c>
      <c r="F6" s="265">
        <v>5836.55</v>
      </c>
      <c r="G6" s="265">
        <v>139</v>
      </c>
      <c r="H6" s="265">
        <v>335</v>
      </c>
      <c r="I6" s="265">
        <v>666</v>
      </c>
      <c r="J6" s="265">
        <v>2052.39</v>
      </c>
      <c r="K6" s="265">
        <v>40</v>
      </c>
      <c r="L6" s="266">
        <v>32</v>
      </c>
      <c r="M6" s="267">
        <v>6212</v>
      </c>
      <c r="N6" s="267">
        <v>5886</v>
      </c>
      <c r="O6" s="39"/>
    </row>
    <row r="7" spans="1:15" ht="15" customHeight="1">
      <c r="A7" s="272">
        <v>2</v>
      </c>
      <c r="B7" s="241" t="s">
        <v>202</v>
      </c>
      <c r="C7" s="241">
        <v>15</v>
      </c>
      <c r="D7" s="241">
        <v>21</v>
      </c>
      <c r="E7" s="241">
        <v>28</v>
      </c>
      <c r="F7" s="241">
        <v>103</v>
      </c>
      <c r="G7" s="241">
        <v>11</v>
      </c>
      <c r="H7" s="241">
        <v>49.73</v>
      </c>
      <c r="I7" s="241">
        <v>23</v>
      </c>
      <c r="J7" s="241">
        <v>83.56</v>
      </c>
      <c r="K7" s="241">
        <v>0</v>
      </c>
      <c r="L7" s="241">
        <v>0</v>
      </c>
      <c r="M7" s="241">
        <v>0</v>
      </c>
      <c r="N7" s="241">
        <v>0</v>
      </c>
      <c r="O7" s="39"/>
    </row>
    <row r="8" spans="1:15" ht="15" customHeight="1">
      <c r="A8" s="204">
        <v>3</v>
      </c>
      <c r="B8" s="241" t="s">
        <v>212</v>
      </c>
      <c r="C8" s="241">
        <v>0</v>
      </c>
      <c r="D8" s="241">
        <v>0</v>
      </c>
      <c r="E8" s="241">
        <v>0</v>
      </c>
      <c r="F8" s="241">
        <v>0</v>
      </c>
      <c r="G8" s="241">
        <v>0</v>
      </c>
      <c r="H8" s="241">
        <v>0</v>
      </c>
      <c r="I8" s="241">
        <v>0</v>
      </c>
      <c r="J8" s="241">
        <v>0</v>
      </c>
      <c r="K8" s="241">
        <v>0</v>
      </c>
      <c r="L8" s="241">
        <v>0</v>
      </c>
      <c r="M8" s="241">
        <v>0</v>
      </c>
      <c r="N8" s="241">
        <v>0</v>
      </c>
      <c r="O8" s="39"/>
    </row>
    <row r="9" spans="1:15" ht="15" customHeight="1">
      <c r="A9" s="272">
        <v>4</v>
      </c>
      <c r="B9" s="241" t="s">
        <v>211</v>
      </c>
      <c r="C9" s="241">
        <v>0</v>
      </c>
      <c r="D9" s="241">
        <v>0</v>
      </c>
      <c r="E9" s="241">
        <v>0</v>
      </c>
      <c r="F9" s="241">
        <v>0</v>
      </c>
      <c r="G9" s="241">
        <v>0</v>
      </c>
      <c r="H9" s="241">
        <v>0</v>
      </c>
      <c r="I9" s="241">
        <v>0</v>
      </c>
      <c r="J9" s="241">
        <v>0</v>
      </c>
      <c r="K9" s="241">
        <v>0</v>
      </c>
      <c r="L9" s="241">
        <v>0</v>
      </c>
      <c r="M9" s="241">
        <v>0</v>
      </c>
      <c r="N9" s="241">
        <v>0</v>
      </c>
      <c r="O9" s="39"/>
    </row>
    <row r="10" spans="1:15" ht="15" customHeight="1">
      <c r="A10" s="204">
        <v>5</v>
      </c>
      <c r="B10" s="241" t="s">
        <v>220</v>
      </c>
      <c r="C10" s="241">
        <v>316</v>
      </c>
      <c r="D10" s="241">
        <v>532</v>
      </c>
      <c r="E10" s="241">
        <v>5956</v>
      </c>
      <c r="F10" s="241">
        <v>6955</v>
      </c>
      <c r="G10" s="241">
        <v>188</v>
      </c>
      <c r="H10" s="241">
        <v>806</v>
      </c>
      <c r="I10" s="241">
        <v>1721</v>
      </c>
      <c r="J10" s="241">
        <v>7124</v>
      </c>
      <c r="K10" s="241">
        <v>2281</v>
      </c>
      <c r="L10" s="241">
        <v>1314</v>
      </c>
      <c r="M10" s="241">
        <v>16124</v>
      </c>
      <c r="N10" s="241">
        <v>10508</v>
      </c>
      <c r="O10" s="39"/>
    </row>
    <row r="11" spans="1:15" ht="15" customHeight="1">
      <c r="A11" s="272">
        <v>6</v>
      </c>
      <c r="B11" s="241" t="s">
        <v>213</v>
      </c>
      <c r="C11" s="241">
        <v>234</v>
      </c>
      <c r="D11" s="241">
        <v>1174</v>
      </c>
      <c r="E11" s="241">
        <v>3914</v>
      </c>
      <c r="F11" s="241">
        <v>19570</v>
      </c>
      <c r="G11" s="241">
        <v>88</v>
      </c>
      <c r="H11" s="241">
        <v>428</v>
      </c>
      <c r="I11" s="241">
        <v>1477</v>
      </c>
      <c r="J11" s="241">
        <v>7071</v>
      </c>
      <c r="K11" s="241">
        <v>1906</v>
      </c>
      <c r="L11" s="241">
        <v>1102</v>
      </c>
      <c r="M11" s="241">
        <v>52659</v>
      </c>
      <c r="N11" s="241">
        <v>42127</v>
      </c>
      <c r="O11" s="39"/>
    </row>
    <row r="12" spans="1:15" ht="15" customHeight="1">
      <c r="A12" s="204">
        <v>7</v>
      </c>
      <c r="B12" s="241" t="s">
        <v>221</v>
      </c>
      <c r="C12" s="241">
        <v>0</v>
      </c>
      <c r="D12" s="241">
        <v>0</v>
      </c>
      <c r="E12" s="241">
        <v>0</v>
      </c>
      <c r="F12" s="241">
        <v>0</v>
      </c>
      <c r="G12" s="241">
        <v>0</v>
      </c>
      <c r="H12" s="241">
        <v>0</v>
      </c>
      <c r="I12" s="241">
        <v>0</v>
      </c>
      <c r="J12" s="241">
        <v>0</v>
      </c>
      <c r="K12" s="241">
        <v>982</v>
      </c>
      <c r="L12" s="241">
        <v>723</v>
      </c>
      <c r="M12" s="241">
        <v>7482</v>
      </c>
      <c r="N12" s="241">
        <v>7321</v>
      </c>
      <c r="O12" s="39"/>
    </row>
    <row r="13" spans="1:15" ht="15" customHeight="1">
      <c r="A13" s="272">
        <v>8</v>
      </c>
      <c r="B13" s="241" t="s">
        <v>198</v>
      </c>
      <c r="C13" s="241">
        <v>215</v>
      </c>
      <c r="D13" s="241">
        <v>821</v>
      </c>
      <c r="E13" s="241">
        <v>2145</v>
      </c>
      <c r="F13" s="241">
        <v>12412</v>
      </c>
      <c r="G13" s="241">
        <v>89</v>
      </c>
      <c r="H13" s="241">
        <v>223</v>
      </c>
      <c r="I13" s="241">
        <v>248</v>
      </c>
      <c r="J13" s="241">
        <v>1282.76</v>
      </c>
      <c r="K13" s="241">
        <v>0</v>
      </c>
      <c r="L13" s="241">
        <v>0</v>
      </c>
      <c r="M13" s="241">
        <v>0</v>
      </c>
      <c r="N13" s="241">
        <v>0</v>
      </c>
      <c r="O13" s="39"/>
    </row>
    <row r="14" spans="1:15" ht="15" customHeight="1">
      <c r="A14" s="204">
        <v>9</v>
      </c>
      <c r="B14" s="241" t="s">
        <v>222</v>
      </c>
      <c r="C14" s="241">
        <v>476</v>
      </c>
      <c r="D14" s="241">
        <v>469</v>
      </c>
      <c r="E14" s="241">
        <v>7916</v>
      </c>
      <c r="F14" s="241">
        <v>15906</v>
      </c>
      <c r="G14" s="241">
        <v>199</v>
      </c>
      <c r="H14" s="241">
        <v>889</v>
      </c>
      <c r="I14" s="241">
        <v>1498</v>
      </c>
      <c r="J14" s="241">
        <v>14236</v>
      </c>
      <c r="K14" s="241">
        <v>5449</v>
      </c>
      <c r="L14" s="241">
        <v>3106</v>
      </c>
      <c r="M14" s="241">
        <v>76023</v>
      </c>
      <c r="N14" s="241">
        <v>53151</v>
      </c>
      <c r="O14" s="39"/>
    </row>
    <row r="15" spans="1:15" ht="15" customHeight="1">
      <c r="A15" s="272">
        <v>10</v>
      </c>
      <c r="B15" s="241" t="s">
        <v>191</v>
      </c>
      <c r="C15" s="241">
        <v>439</v>
      </c>
      <c r="D15" s="241">
        <v>220</v>
      </c>
      <c r="E15" s="241">
        <v>2423</v>
      </c>
      <c r="F15" s="241">
        <v>1812</v>
      </c>
      <c r="G15" s="241">
        <v>335</v>
      </c>
      <c r="H15" s="241">
        <v>243</v>
      </c>
      <c r="I15" s="241">
        <v>902</v>
      </c>
      <c r="J15" s="241">
        <v>2191</v>
      </c>
      <c r="K15" s="241">
        <v>12047</v>
      </c>
      <c r="L15" s="241">
        <v>4035</v>
      </c>
      <c r="M15" s="241">
        <v>58758</v>
      </c>
      <c r="N15" s="241">
        <v>43136</v>
      </c>
      <c r="O15" s="39"/>
    </row>
    <row r="16" spans="1:15" ht="15" customHeight="1">
      <c r="A16" s="204">
        <v>11</v>
      </c>
      <c r="B16" s="241" t="s">
        <v>304</v>
      </c>
      <c r="C16" s="241">
        <v>0</v>
      </c>
      <c r="D16" s="241">
        <v>0</v>
      </c>
      <c r="E16" s="241">
        <v>0</v>
      </c>
      <c r="F16" s="241">
        <v>0</v>
      </c>
      <c r="G16" s="241">
        <v>156</v>
      </c>
      <c r="H16" s="241">
        <v>131</v>
      </c>
      <c r="I16" s="241">
        <v>340</v>
      </c>
      <c r="J16" s="241">
        <v>1382</v>
      </c>
      <c r="K16" s="241">
        <v>0</v>
      </c>
      <c r="L16" s="241">
        <v>0</v>
      </c>
      <c r="M16" s="241">
        <v>0</v>
      </c>
      <c r="N16" s="241">
        <v>0</v>
      </c>
      <c r="O16" s="39"/>
    </row>
    <row r="17" spans="1:15" ht="15" customHeight="1">
      <c r="A17" s="272">
        <v>12</v>
      </c>
      <c r="B17" s="241" t="s">
        <v>214</v>
      </c>
      <c r="C17" s="241">
        <v>25</v>
      </c>
      <c r="D17" s="241">
        <v>19.08</v>
      </c>
      <c r="E17" s="241">
        <v>596</v>
      </c>
      <c r="F17" s="241">
        <v>1452</v>
      </c>
      <c r="G17" s="241">
        <v>48</v>
      </c>
      <c r="H17" s="241">
        <v>49</v>
      </c>
      <c r="I17" s="241">
        <v>173</v>
      </c>
      <c r="J17" s="241">
        <v>690</v>
      </c>
      <c r="K17" s="241">
        <v>0</v>
      </c>
      <c r="L17" s="241">
        <v>0</v>
      </c>
      <c r="M17" s="241">
        <v>0</v>
      </c>
      <c r="N17" s="241">
        <v>0</v>
      </c>
      <c r="O17" s="39"/>
    </row>
    <row r="18" spans="1:15" ht="15" customHeight="1">
      <c r="A18" s="204">
        <v>13</v>
      </c>
      <c r="B18" s="241" t="s">
        <v>200</v>
      </c>
      <c r="C18" s="241">
        <v>0</v>
      </c>
      <c r="D18" s="241">
        <v>0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0</v>
      </c>
      <c r="M18" s="241">
        <v>0</v>
      </c>
      <c r="N18" s="241">
        <v>0</v>
      </c>
      <c r="O18" s="39"/>
    </row>
    <row r="19" spans="1:15" ht="15" customHeight="1">
      <c r="A19" s="272">
        <v>14</v>
      </c>
      <c r="B19" s="241" t="s">
        <v>301</v>
      </c>
      <c r="C19" s="241">
        <v>0</v>
      </c>
      <c r="D19" s="241">
        <v>0</v>
      </c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39"/>
    </row>
    <row r="20" spans="1:15" ht="15" customHeight="1">
      <c r="A20" s="204">
        <v>15</v>
      </c>
      <c r="B20" s="241" t="s">
        <v>195</v>
      </c>
      <c r="C20" s="241">
        <v>0</v>
      </c>
      <c r="D20" s="241">
        <v>0</v>
      </c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  <c r="M20" s="241">
        <v>0</v>
      </c>
      <c r="N20" s="241">
        <v>0</v>
      </c>
      <c r="O20" s="39"/>
    </row>
    <row r="21" spans="1:15" ht="15" customHeight="1">
      <c r="A21" s="272">
        <v>16</v>
      </c>
      <c r="B21" s="241" t="s">
        <v>192</v>
      </c>
      <c r="C21" s="241">
        <v>127</v>
      </c>
      <c r="D21" s="241">
        <v>93.3</v>
      </c>
      <c r="E21" s="241">
        <v>127</v>
      </c>
      <c r="F21" s="241">
        <v>93.3</v>
      </c>
      <c r="G21" s="241">
        <v>10</v>
      </c>
      <c r="H21" s="241">
        <v>33.29</v>
      </c>
      <c r="I21" s="241">
        <v>10</v>
      </c>
      <c r="J21" s="241">
        <v>33</v>
      </c>
      <c r="K21" s="241">
        <v>0</v>
      </c>
      <c r="L21" s="241">
        <v>0</v>
      </c>
      <c r="M21" s="241">
        <v>0</v>
      </c>
      <c r="N21" s="241">
        <v>0</v>
      </c>
      <c r="O21" s="39"/>
    </row>
    <row r="22" spans="1:15" ht="15" customHeight="1">
      <c r="A22" s="204">
        <v>17</v>
      </c>
      <c r="B22" s="241" t="s">
        <v>216</v>
      </c>
      <c r="C22" s="241">
        <v>0</v>
      </c>
      <c r="D22" s="241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1407</v>
      </c>
      <c r="N22" s="241">
        <v>1026</v>
      </c>
      <c r="O22" s="39"/>
    </row>
    <row r="23" spans="1:15" ht="15" customHeight="1">
      <c r="A23" s="272">
        <v>18</v>
      </c>
      <c r="B23" s="241" t="s">
        <v>204</v>
      </c>
      <c r="C23" s="241">
        <v>1228</v>
      </c>
      <c r="D23" s="241">
        <v>514</v>
      </c>
      <c r="E23" s="241">
        <v>1322</v>
      </c>
      <c r="F23" s="241">
        <v>754</v>
      </c>
      <c r="G23" s="241">
        <v>147</v>
      </c>
      <c r="H23" s="241">
        <v>508</v>
      </c>
      <c r="I23" s="241">
        <v>189</v>
      </c>
      <c r="J23" s="241">
        <v>754</v>
      </c>
      <c r="K23" s="241">
        <v>14928</v>
      </c>
      <c r="L23" s="241">
        <v>11405</v>
      </c>
      <c r="M23" s="241">
        <v>42417</v>
      </c>
      <c r="N23" s="241">
        <v>31068</v>
      </c>
      <c r="O23" s="39"/>
    </row>
    <row r="24" spans="1:15" ht="15" customHeight="1">
      <c r="A24" s="204">
        <v>19</v>
      </c>
      <c r="B24" s="241" t="s">
        <v>209</v>
      </c>
      <c r="C24" s="241">
        <v>0</v>
      </c>
      <c r="D24" s="241">
        <v>0</v>
      </c>
      <c r="E24" s="241">
        <v>525</v>
      </c>
      <c r="F24" s="241">
        <v>317</v>
      </c>
      <c r="G24" s="241">
        <v>2</v>
      </c>
      <c r="H24" s="241">
        <v>11</v>
      </c>
      <c r="I24" s="241">
        <v>190</v>
      </c>
      <c r="J24" s="241">
        <v>751</v>
      </c>
      <c r="K24" s="241">
        <v>1585</v>
      </c>
      <c r="L24" s="241">
        <v>1096</v>
      </c>
      <c r="M24" s="241">
        <v>48701</v>
      </c>
      <c r="N24" s="241">
        <v>34479</v>
      </c>
      <c r="O24" s="39"/>
    </row>
    <row r="25" spans="1:15" ht="15" customHeight="1">
      <c r="A25" s="272">
        <v>20</v>
      </c>
      <c r="B25" s="241" t="s">
        <v>224</v>
      </c>
      <c r="C25" s="241">
        <v>841</v>
      </c>
      <c r="D25" s="241">
        <v>452.09</v>
      </c>
      <c r="E25" s="241">
        <v>841</v>
      </c>
      <c r="F25" s="241">
        <v>282.8</v>
      </c>
      <c r="G25" s="241">
        <v>5</v>
      </c>
      <c r="H25" s="241">
        <v>76</v>
      </c>
      <c r="I25" s="241">
        <v>50</v>
      </c>
      <c r="J25" s="241">
        <v>86.13</v>
      </c>
      <c r="K25" s="241">
        <v>260</v>
      </c>
      <c r="L25" s="241">
        <v>170</v>
      </c>
      <c r="M25" s="241">
        <v>2209</v>
      </c>
      <c r="N25" s="241">
        <v>1690</v>
      </c>
      <c r="O25" s="39"/>
    </row>
    <row r="26" spans="1:15" ht="15" customHeight="1">
      <c r="A26" s="204">
        <v>21</v>
      </c>
      <c r="B26" s="241" t="s">
        <v>197</v>
      </c>
      <c r="C26" s="241">
        <v>0</v>
      </c>
      <c r="D26" s="241">
        <v>0</v>
      </c>
      <c r="E26" s="241">
        <v>156</v>
      </c>
      <c r="F26" s="241">
        <v>789</v>
      </c>
      <c r="G26" s="241">
        <v>8</v>
      </c>
      <c r="H26" s="241">
        <v>102</v>
      </c>
      <c r="I26" s="241">
        <v>72</v>
      </c>
      <c r="J26" s="241">
        <v>409</v>
      </c>
      <c r="K26" s="241">
        <v>0</v>
      </c>
      <c r="L26" s="241">
        <v>0</v>
      </c>
      <c r="M26" s="241">
        <v>0</v>
      </c>
      <c r="N26" s="241">
        <v>0</v>
      </c>
      <c r="O26" s="39"/>
    </row>
    <row r="27" spans="1:15" ht="15" customHeight="1">
      <c r="A27" s="272">
        <v>22</v>
      </c>
      <c r="B27" s="241" t="s">
        <v>225</v>
      </c>
      <c r="C27" s="241">
        <v>0</v>
      </c>
      <c r="D27" s="241">
        <v>0</v>
      </c>
      <c r="E27" s="241">
        <v>3292</v>
      </c>
      <c r="F27" s="241">
        <v>13749</v>
      </c>
      <c r="G27" s="241">
        <v>117</v>
      </c>
      <c r="H27" s="241">
        <v>278</v>
      </c>
      <c r="I27" s="241">
        <v>948</v>
      </c>
      <c r="J27" s="241">
        <v>3842</v>
      </c>
      <c r="K27" s="241">
        <v>154</v>
      </c>
      <c r="L27" s="241">
        <v>135</v>
      </c>
      <c r="M27" s="241">
        <v>22410</v>
      </c>
      <c r="N27" s="241">
        <v>17044</v>
      </c>
      <c r="O27" s="39"/>
    </row>
    <row r="28" spans="1:15" ht="15" customHeight="1">
      <c r="A28" s="204">
        <v>23</v>
      </c>
      <c r="B28" s="241" t="s">
        <v>229</v>
      </c>
      <c r="C28" s="241">
        <v>0</v>
      </c>
      <c r="D28" s="241">
        <v>0</v>
      </c>
      <c r="E28" s="241">
        <v>2373</v>
      </c>
      <c r="F28" s="241">
        <v>9206</v>
      </c>
      <c r="G28" s="241">
        <v>516</v>
      </c>
      <c r="H28" s="241">
        <v>446</v>
      </c>
      <c r="I28" s="241">
        <v>1415</v>
      </c>
      <c r="J28" s="241">
        <v>4172</v>
      </c>
      <c r="K28" s="241">
        <v>12485</v>
      </c>
      <c r="L28" s="241">
        <v>8648</v>
      </c>
      <c r="M28" s="241">
        <v>72776</v>
      </c>
      <c r="N28" s="241">
        <v>60319</v>
      </c>
      <c r="O28" s="39"/>
    </row>
    <row r="29" spans="1:15" ht="15" customHeight="1">
      <c r="A29" s="272">
        <v>24</v>
      </c>
      <c r="B29" s="241" t="s">
        <v>188</v>
      </c>
      <c r="C29" s="241">
        <v>0</v>
      </c>
      <c r="D29" s="241">
        <v>0</v>
      </c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241">
        <v>0</v>
      </c>
      <c r="K29" s="241"/>
      <c r="L29" s="241">
        <v>575</v>
      </c>
      <c r="M29" s="241"/>
      <c r="N29" s="241">
        <v>2412</v>
      </c>
      <c r="O29" s="39"/>
    </row>
    <row r="30" spans="1:15" ht="15" customHeight="1">
      <c r="A30" s="204">
        <v>25</v>
      </c>
      <c r="B30" s="241" t="s">
        <v>219</v>
      </c>
      <c r="C30" s="241">
        <v>45</v>
      </c>
      <c r="D30" s="241">
        <v>20</v>
      </c>
      <c r="E30" s="241">
        <v>822</v>
      </c>
      <c r="F30" s="241">
        <v>251</v>
      </c>
      <c r="G30" s="241">
        <v>35</v>
      </c>
      <c r="H30" s="241">
        <v>70</v>
      </c>
      <c r="I30" s="241">
        <v>266</v>
      </c>
      <c r="J30" s="241">
        <v>574</v>
      </c>
      <c r="K30" s="241">
        <v>0</v>
      </c>
      <c r="L30" s="241">
        <v>0</v>
      </c>
      <c r="M30" s="241">
        <v>0</v>
      </c>
      <c r="N30" s="241">
        <v>0</v>
      </c>
      <c r="O30" s="39"/>
    </row>
    <row r="31" spans="1:15" ht="15" customHeight="1">
      <c r="A31" s="272">
        <v>26</v>
      </c>
      <c r="B31" s="241" t="s">
        <v>226</v>
      </c>
      <c r="C31" s="241">
        <v>0</v>
      </c>
      <c r="D31" s="241">
        <v>0</v>
      </c>
      <c r="E31" s="241">
        <v>0</v>
      </c>
      <c r="F31" s="241">
        <v>0</v>
      </c>
      <c r="G31" s="241">
        <v>87</v>
      </c>
      <c r="H31" s="241">
        <v>122.35</v>
      </c>
      <c r="I31" s="241">
        <v>469</v>
      </c>
      <c r="J31" s="241">
        <v>1377.12</v>
      </c>
      <c r="K31" s="241">
        <v>1926</v>
      </c>
      <c r="L31" s="241">
        <v>1099</v>
      </c>
      <c r="M31" s="241">
        <v>22283</v>
      </c>
      <c r="N31" s="241">
        <v>14164</v>
      </c>
      <c r="O31" s="39"/>
    </row>
    <row r="32" spans="1:15" ht="15" customHeight="1">
      <c r="A32" s="204">
        <v>27</v>
      </c>
      <c r="B32" s="241" t="s">
        <v>215</v>
      </c>
      <c r="C32" s="241">
        <v>149</v>
      </c>
      <c r="D32" s="241">
        <v>130.94</v>
      </c>
      <c r="E32" s="241">
        <v>1161</v>
      </c>
      <c r="F32" s="241">
        <v>2467.07</v>
      </c>
      <c r="G32" s="241">
        <v>10</v>
      </c>
      <c r="H32" s="241">
        <v>25.86</v>
      </c>
      <c r="I32" s="241">
        <v>171</v>
      </c>
      <c r="J32" s="241">
        <v>1043.33</v>
      </c>
      <c r="K32" s="241">
        <v>0</v>
      </c>
      <c r="L32" s="241">
        <v>0</v>
      </c>
      <c r="M32" s="241">
        <v>0</v>
      </c>
      <c r="N32" s="241">
        <v>0</v>
      </c>
      <c r="O32" s="39"/>
    </row>
    <row r="33" spans="1:15" ht="15" customHeight="1">
      <c r="A33" s="43"/>
      <c r="B33" s="273" t="s">
        <v>0</v>
      </c>
      <c r="C33" s="121">
        <f>SUM(C6:C32)</f>
        <v>4171</v>
      </c>
      <c r="D33" s="121">
        <f aca="true" t="shared" si="0" ref="D33:N33">SUM(D6:D32)</f>
        <v>4527.13</v>
      </c>
      <c r="E33" s="121">
        <f t="shared" si="0"/>
        <v>35337</v>
      </c>
      <c r="F33" s="121">
        <f t="shared" si="0"/>
        <v>91955.72000000002</v>
      </c>
      <c r="G33" s="121">
        <f t="shared" si="0"/>
        <v>2190</v>
      </c>
      <c r="H33" s="121">
        <f t="shared" si="0"/>
        <v>4826.2300000000005</v>
      </c>
      <c r="I33" s="121">
        <f t="shared" si="0"/>
        <v>10828</v>
      </c>
      <c r="J33" s="121">
        <f t="shared" si="0"/>
        <v>49154.29</v>
      </c>
      <c r="K33" s="121">
        <f t="shared" si="0"/>
        <v>54043</v>
      </c>
      <c r="L33" s="121">
        <f t="shared" si="0"/>
        <v>33440</v>
      </c>
      <c r="M33" s="121">
        <f t="shared" si="0"/>
        <v>429461</v>
      </c>
      <c r="N33" s="121">
        <f t="shared" si="0"/>
        <v>324331</v>
      </c>
      <c r="O33" s="39"/>
    </row>
  </sheetData>
  <sheetProtection/>
  <mergeCells count="12">
    <mergeCell ref="I4:J4"/>
    <mergeCell ref="K4:L4"/>
    <mergeCell ref="L3:M3"/>
    <mergeCell ref="M4:N4"/>
    <mergeCell ref="A1:N1"/>
    <mergeCell ref="A2:N2"/>
    <mergeCell ref="I3:J3"/>
    <mergeCell ref="A4:A5"/>
    <mergeCell ref="B4:B5"/>
    <mergeCell ref="C4:D4"/>
    <mergeCell ref="E4:F4"/>
    <mergeCell ref="G4:H4"/>
  </mergeCells>
  <conditionalFormatting sqref="I3">
    <cfRule type="cellIs" priority="3" dxfId="120" operator="lessThan">
      <formula>0</formula>
    </cfRule>
  </conditionalFormatting>
  <conditionalFormatting sqref="N3">
    <cfRule type="cellIs" priority="2" dxfId="120" operator="lessThan">
      <formula>0</formula>
    </cfRule>
  </conditionalFormatting>
  <conditionalFormatting sqref="L3">
    <cfRule type="cellIs" priority="1" dxfId="120" operator="lessThan">
      <formula>0</formula>
    </cfRule>
  </conditionalFormatting>
  <printOptions/>
  <pageMargins left="0.45" right="0.45" top="0.75" bottom="0.75" header="0.3" footer="0.3"/>
  <pageSetup horizontalDpi="600" verticalDpi="600" orientation="landscape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1"/>
  </sheetPr>
  <dimension ref="A1:S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9" sqref="I9"/>
    </sheetView>
  </sheetViews>
  <sheetFormatPr defaultColWidth="9.140625" defaultRowHeight="12.75"/>
  <cols>
    <col min="1" max="1" width="4.140625" style="494" customWidth="1"/>
    <col min="2" max="2" width="22.140625" style="487" bestFit="1" customWidth="1"/>
    <col min="3" max="3" width="6.140625" style="487" bestFit="1" customWidth="1"/>
    <col min="4" max="4" width="12.00390625" style="492" bestFit="1" customWidth="1"/>
    <col min="5" max="5" width="6.140625" style="487" bestFit="1" customWidth="1"/>
    <col min="6" max="6" width="11.00390625" style="492" bestFit="1" customWidth="1"/>
    <col min="7" max="7" width="9.57421875" style="487" bestFit="1" customWidth="1"/>
    <col min="8" max="8" width="11.00390625" style="492" bestFit="1" customWidth="1"/>
    <col min="9" max="9" width="5.7109375" style="487" customWidth="1"/>
    <col min="10" max="10" width="9.8515625" style="492" customWidth="1"/>
    <col min="11" max="11" width="9.8515625" style="487" customWidth="1"/>
    <col min="12" max="12" width="11.00390625" style="492" bestFit="1" customWidth="1"/>
    <col min="13" max="13" width="9.57421875" style="487" bestFit="1" customWidth="1"/>
    <col min="14" max="14" width="9.00390625" style="492" bestFit="1" customWidth="1"/>
    <col min="15" max="15" width="7.7109375" style="487" customWidth="1"/>
    <col min="16" max="16" width="10.421875" style="492" customWidth="1"/>
    <col min="17" max="17" width="6.140625" style="487" bestFit="1" customWidth="1"/>
    <col min="18" max="18" width="11.421875" style="492" bestFit="1" customWidth="1"/>
    <col min="19" max="19" width="9.140625" style="487" hidden="1" customWidth="1"/>
    <col min="20" max="16384" width="9.140625" style="487" customWidth="1"/>
  </cols>
  <sheetData>
    <row r="1" spans="1:19" ht="15" customHeight="1">
      <c r="A1" s="614" t="s">
        <v>512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</row>
    <row r="2" spans="1:19" ht="15" customHeight="1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</row>
    <row r="3" spans="1:19" ht="18" customHeight="1">
      <c r="A3" s="490"/>
      <c r="B3" s="488"/>
      <c r="C3" s="616" t="s">
        <v>521</v>
      </c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8"/>
    </row>
    <row r="4" spans="1:19" ht="34.5" customHeight="1">
      <c r="A4" s="490" t="s">
        <v>66</v>
      </c>
      <c r="B4" s="489" t="s">
        <v>67</v>
      </c>
      <c r="C4" s="616" t="s">
        <v>68</v>
      </c>
      <c r="D4" s="618"/>
      <c r="E4" s="610" t="s">
        <v>69</v>
      </c>
      <c r="F4" s="611"/>
      <c r="G4" s="610" t="s">
        <v>70</v>
      </c>
      <c r="H4" s="611"/>
      <c r="I4" s="610" t="s">
        <v>71</v>
      </c>
      <c r="J4" s="611"/>
      <c r="K4" s="610" t="s">
        <v>72</v>
      </c>
      <c r="L4" s="611"/>
      <c r="M4" s="610" t="s">
        <v>73</v>
      </c>
      <c r="N4" s="611"/>
      <c r="O4" s="610" t="s">
        <v>74</v>
      </c>
      <c r="P4" s="611"/>
      <c r="Q4" s="610" t="s">
        <v>75</v>
      </c>
      <c r="R4" s="612"/>
      <c r="S4" s="611"/>
    </row>
    <row r="5" spans="1:19" ht="12" customHeight="1">
      <c r="A5" s="490"/>
      <c r="B5" s="489"/>
      <c r="C5" s="490" t="s">
        <v>76</v>
      </c>
      <c r="D5" s="507" t="s">
        <v>440</v>
      </c>
      <c r="E5" s="490" t="s">
        <v>76</v>
      </c>
      <c r="F5" s="507" t="s">
        <v>440</v>
      </c>
      <c r="G5" s="490" t="s">
        <v>76</v>
      </c>
      <c r="H5" s="507" t="s">
        <v>440</v>
      </c>
      <c r="I5" s="490" t="s">
        <v>76</v>
      </c>
      <c r="J5" s="507" t="s">
        <v>440</v>
      </c>
      <c r="K5" s="490" t="s">
        <v>76</v>
      </c>
      <c r="L5" s="507" t="s">
        <v>440</v>
      </c>
      <c r="M5" s="490" t="s">
        <v>76</v>
      </c>
      <c r="N5" s="507" t="s">
        <v>440</v>
      </c>
      <c r="O5" s="490" t="s">
        <v>76</v>
      </c>
      <c r="P5" s="507" t="s">
        <v>440</v>
      </c>
      <c r="Q5" s="490" t="s">
        <v>76</v>
      </c>
      <c r="R5" s="610" t="s">
        <v>440</v>
      </c>
      <c r="S5" s="611"/>
    </row>
    <row r="6" spans="1:19" ht="12" customHeight="1">
      <c r="A6" s="490" t="s">
        <v>77</v>
      </c>
      <c r="B6" s="490" t="s">
        <v>78</v>
      </c>
      <c r="C6" s="490" t="s">
        <v>79</v>
      </c>
      <c r="D6" s="507" t="s">
        <v>80</v>
      </c>
      <c r="E6" s="490" t="s">
        <v>81</v>
      </c>
      <c r="F6" s="507" t="s">
        <v>82</v>
      </c>
      <c r="G6" s="490" t="s">
        <v>83</v>
      </c>
      <c r="H6" s="507" t="s">
        <v>84</v>
      </c>
      <c r="I6" s="490" t="s">
        <v>85</v>
      </c>
      <c r="J6" s="507" t="s">
        <v>86</v>
      </c>
      <c r="K6" s="490" t="s">
        <v>87</v>
      </c>
      <c r="L6" s="507" t="s">
        <v>88</v>
      </c>
      <c r="M6" s="490" t="s">
        <v>89</v>
      </c>
      <c r="N6" s="507" t="s">
        <v>90</v>
      </c>
      <c r="O6" s="490" t="s">
        <v>91</v>
      </c>
      <c r="P6" s="507" t="s">
        <v>92</v>
      </c>
      <c r="Q6" s="490" t="s">
        <v>93</v>
      </c>
      <c r="R6" s="610" t="s">
        <v>94</v>
      </c>
      <c r="S6" s="613"/>
    </row>
    <row r="7" spans="1:19" ht="12.75">
      <c r="A7" s="493">
        <v>1</v>
      </c>
      <c r="B7" s="491" t="s">
        <v>251</v>
      </c>
      <c r="C7" s="491">
        <v>607</v>
      </c>
      <c r="D7" s="508">
        <v>2146.57817</v>
      </c>
      <c r="E7" s="491">
        <v>58</v>
      </c>
      <c r="F7" s="508">
        <v>262.39545</v>
      </c>
      <c r="G7" s="491">
        <v>18</v>
      </c>
      <c r="H7" s="508">
        <v>63.81224</v>
      </c>
      <c r="I7" s="491">
        <v>0</v>
      </c>
      <c r="J7" s="508">
        <v>0</v>
      </c>
      <c r="K7" s="491">
        <v>290</v>
      </c>
      <c r="L7" s="508">
        <v>479.0038</v>
      </c>
      <c r="M7" s="491">
        <v>19</v>
      </c>
      <c r="N7" s="508">
        <v>6.84695</v>
      </c>
      <c r="O7" s="491">
        <v>0</v>
      </c>
      <c r="P7" s="508">
        <v>0</v>
      </c>
      <c r="Q7" s="491">
        <v>290</v>
      </c>
      <c r="R7" s="511">
        <v>472.15685</v>
      </c>
      <c r="S7" s="503"/>
    </row>
    <row r="8" spans="1:19" ht="12.75">
      <c r="A8" s="493">
        <v>2</v>
      </c>
      <c r="B8" s="491" t="s">
        <v>252</v>
      </c>
      <c r="C8" s="491">
        <v>3</v>
      </c>
      <c r="D8" s="508">
        <v>2.9046</v>
      </c>
      <c r="E8" s="491">
        <v>0</v>
      </c>
      <c r="F8" s="508">
        <v>0</v>
      </c>
      <c r="G8" s="491">
        <v>0</v>
      </c>
      <c r="H8" s="508">
        <v>0</v>
      </c>
      <c r="I8" s="491">
        <v>0</v>
      </c>
      <c r="J8" s="508">
        <v>0</v>
      </c>
      <c r="K8" s="491">
        <v>0</v>
      </c>
      <c r="L8" s="508">
        <v>0</v>
      </c>
      <c r="M8" s="491">
        <v>0</v>
      </c>
      <c r="N8" s="508">
        <v>0</v>
      </c>
      <c r="O8" s="491">
        <v>0</v>
      </c>
      <c r="P8" s="508">
        <v>0</v>
      </c>
      <c r="Q8" s="491">
        <v>0</v>
      </c>
      <c r="R8" s="511">
        <v>0</v>
      </c>
      <c r="S8" s="503"/>
    </row>
    <row r="9" spans="1:19" ht="12.75">
      <c r="A9" s="493">
        <v>3</v>
      </c>
      <c r="B9" s="491" t="s">
        <v>193</v>
      </c>
      <c r="C9" s="491">
        <v>391</v>
      </c>
      <c r="D9" s="508">
        <v>492.53595</v>
      </c>
      <c r="E9" s="491">
        <v>140</v>
      </c>
      <c r="F9" s="508">
        <v>214.91646</v>
      </c>
      <c r="G9" s="491">
        <v>116</v>
      </c>
      <c r="H9" s="508">
        <v>115.36998</v>
      </c>
      <c r="I9" s="491">
        <v>1</v>
      </c>
      <c r="J9" s="508">
        <v>0.0001</v>
      </c>
      <c r="K9" s="491">
        <v>172</v>
      </c>
      <c r="L9" s="508">
        <v>192.46238</v>
      </c>
      <c r="M9" s="491">
        <v>5</v>
      </c>
      <c r="N9" s="508">
        <v>2.53</v>
      </c>
      <c r="O9" s="491">
        <v>0</v>
      </c>
      <c r="P9" s="508">
        <v>0</v>
      </c>
      <c r="Q9" s="491">
        <v>172</v>
      </c>
      <c r="R9" s="511">
        <v>189.93238</v>
      </c>
      <c r="S9" s="503"/>
    </row>
    <row r="10" spans="1:19" ht="12.75">
      <c r="A10" s="493">
        <v>4</v>
      </c>
      <c r="B10" s="491" t="s">
        <v>253</v>
      </c>
      <c r="C10" s="491">
        <v>680</v>
      </c>
      <c r="D10" s="508">
        <v>1827.93748</v>
      </c>
      <c r="E10" s="491">
        <v>365</v>
      </c>
      <c r="F10" s="508">
        <v>880.30334</v>
      </c>
      <c r="G10" s="491">
        <v>249</v>
      </c>
      <c r="H10" s="508">
        <v>593.00222</v>
      </c>
      <c r="I10" s="491">
        <v>20</v>
      </c>
      <c r="J10" s="508">
        <v>63.92889</v>
      </c>
      <c r="K10" s="491">
        <v>119</v>
      </c>
      <c r="L10" s="508">
        <v>443.39754</v>
      </c>
      <c r="M10" s="491">
        <v>14</v>
      </c>
      <c r="N10" s="508">
        <v>11.595</v>
      </c>
      <c r="O10" s="491">
        <v>0</v>
      </c>
      <c r="P10" s="508">
        <v>0</v>
      </c>
      <c r="Q10" s="491">
        <v>119</v>
      </c>
      <c r="R10" s="511">
        <v>431.80254</v>
      </c>
      <c r="S10" s="503"/>
    </row>
    <row r="11" spans="1:19" ht="12.75">
      <c r="A11" s="493">
        <v>5</v>
      </c>
      <c r="B11" s="491" t="s">
        <v>254</v>
      </c>
      <c r="C11" s="491">
        <v>6494</v>
      </c>
      <c r="D11" s="508">
        <v>10496.30962</v>
      </c>
      <c r="E11" s="491">
        <v>3350</v>
      </c>
      <c r="F11" s="508">
        <v>6237.03471</v>
      </c>
      <c r="G11" s="491">
        <v>2484</v>
      </c>
      <c r="H11" s="508">
        <v>3957.65384</v>
      </c>
      <c r="I11" s="491">
        <v>2</v>
      </c>
      <c r="J11" s="508">
        <v>6.75585</v>
      </c>
      <c r="K11" s="491">
        <v>1269</v>
      </c>
      <c r="L11" s="508">
        <v>1902.51496</v>
      </c>
      <c r="M11" s="491">
        <v>22</v>
      </c>
      <c r="N11" s="508">
        <v>45.23234</v>
      </c>
      <c r="O11" s="491">
        <v>2</v>
      </c>
      <c r="P11" s="508">
        <v>0.83</v>
      </c>
      <c r="Q11" s="491">
        <v>1267</v>
      </c>
      <c r="R11" s="511">
        <v>1857.28262</v>
      </c>
      <c r="S11" s="503"/>
    </row>
    <row r="12" spans="1:19" ht="12.75">
      <c r="A12" s="493">
        <v>6</v>
      </c>
      <c r="B12" s="491" t="s">
        <v>255</v>
      </c>
      <c r="C12" s="491">
        <v>779</v>
      </c>
      <c r="D12" s="508">
        <v>1323.77046</v>
      </c>
      <c r="E12" s="491">
        <v>401</v>
      </c>
      <c r="F12" s="508">
        <v>867.07579</v>
      </c>
      <c r="G12" s="491">
        <v>212</v>
      </c>
      <c r="H12" s="508">
        <v>639.3044</v>
      </c>
      <c r="I12" s="491">
        <v>0</v>
      </c>
      <c r="J12" s="508">
        <v>0</v>
      </c>
      <c r="K12" s="491">
        <v>588</v>
      </c>
      <c r="L12" s="508">
        <v>569.77877</v>
      </c>
      <c r="M12" s="491">
        <v>44</v>
      </c>
      <c r="N12" s="508">
        <v>70.60374</v>
      </c>
      <c r="O12" s="491">
        <v>45</v>
      </c>
      <c r="P12" s="508">
        <v>112.12718</v>
      </c>
      <c r="Q12" s="491">
        <v>543</v>
      </c>
      <c r="R12" s="511">
        <v>499.17503</v>
      </c>
      <c r="S12" s="503"/>
    </row>
    <row r="13" spans="1:19" ht="12.75">
      <c r="A13" s="493">
        <v>7</v>
      </c>
      <c r="B13" s="491" t="s">
        <v>256</v>
      </c>
      <c r="C13" s="491">
        <v>652</v>
      </c>
      <c r="D13" s="508">
        <v>911.96148</v>
      </c>
      <c r="E13" s="491">
        <v>541</v>
      </c>
      <c r="F13" s="508">
        <v>731.74839</v>
      </c>
      <c r="G13" s="491">
        <v>295</v>
      </c>
      <c r="H13" s="508">
        <v>303.47199</v>
      </c>
      <c r="I13" s="491">
        <v>0</v>
      </c>
      <c r="J13" s="508">
        <v>0</v>
      </c>
      <c r="K13" s="491">
        <v>90</v>
      </c>
      <c r="L13" s="508">
        <v>64.51269</v>
      </c>
      <c r="M13" s="491">
        <v>0</v>
      </c>
      <c r="N13" s="508">
        <v>0</v>
      </c>
      <c r="O13" s="491">
        <v>0</v>
      </c>
      <c r="P13" s="508">
        <v>0</v>
      </c>
      <c r="Q13" s="491">
        <v>90</v>
      </c>
      <c r="R13" s="511">
        <v>64.51269</v>
      </c>
      <c r="S13" s="503"/>
    </row>
    <row r="14" spans="1:19" ht="12.75">
      <c r="A14" s="493">
        <v>8</v>
      </c>
      <c r="B14" s="491" t="s">
        <v>257</v>
      </c>
      <c r="C14" s="491">
        <v>5144</v>
      </c>
      <c r="D14" s="508">
        <v>8687.28603</v>
      </c>
      <c r="E14" s="491">
        <v>2269</v>
      </c>
      <c r="F14" s="508">
        <v>3885.61319</v>
      </c>
      <c r="G14" s="491">
        <v>909</v>
      </c>
      <c r="H14" s="508">
        <v>1781.57585</v>
      </c>
      <c r="I14" s="491">
        <v>1</v>
      </c>
      <c r="J14" s="508">
        <v>0.63071</v>
      </c>
      <c r="K14" s="491">
        <v>2687</v>
      </c>
      <c r="L14" s="508">
        <v>5138.87875</v>
      </c>
      <c r="M14" s="491">
        <v>102</v>
      </c>
      <c r="N14" s="508">
        <v>71.83139</v>
      </c>
      <c r="O14" s="491">
        <v>0</v>
      </c>
      <c r="P14" s="508">
        <v>0</v>
      </c>
      <c r="Q14" s="491">
        <v>2687</v>
      </c>
      <c r="R14" s="511">
        <v>5067.04736</v>
      </c>
      <c r="S14" s="503"/>
    </row>
    <row r="15" spans="1:19" ht="12.75">
      <c r="A15" s="493">
        <v>9</v>
      </c>
      <c r="B15" s="491" t="s">
        <v>513</v>
      </c>
      <c r="C15" s="491">
        <v>2894</v>
      </c>
      <c r="D15" s="508">
        <v>5777.62644</v>
      </c>
      <c r="E15" s="491">
        <v>1882</v>
      </c>
      <c r="F15" s="508">
        <v>3284.97233</v>
      </c>
      <c r="G15" s="491">
        <v>1317</v>
      </c>
      <c r="H15" s="508">
        <v>1988.20321</v>
      </c>
      <c r="I15" s="491">
        <v>0</v>
      </c>
      <c r="J15" s="508">
        <v>0</v>
      </c>
      <c r="K15" s="491">
        <v>855</v>
      </c>
      <c r="L15" s="508">
        <v>1073.05941</v>
      </c>
      <c r="M15" s="491">
        <v>43</v>
      </c>
      <c r="N15" s="508">
        <v>33.13124</v>
      </c>
      <c r="O15" s="491">
        <v>1</v>
      </c>
      <c r="P15" s="508">
        <v>3.42</v>
      </c>
      <c r="Q15" s="491">
        <v>854</v>
      </c>
      <c r="R15" s="511">
        <v>1039.92817</v>
      </c>
      <c r="S15" s="503"/>
    </row>
    <row r="16" spans="1:19" ht="12.75">
      <c r="A16" s="493">
        <v>10</v>
      </c>
      <c r="B16" s="491" t="s">
        <v>194</v>
      </c>
      <c r="C16" s="491">
        <v>25</v>
      </c>
      <c r="D16" s="508">
        <v>93.97435</v>
      </c>
      <c r="E16" s="491">
        <v>24</v>
      </c>
      <c r="F16" s="508">
        <v>71.16899</v>
      </c>
      <c r="G16" s="491">
        <v>23</v>
      </c>
      <c r="H16" s="508">
        <v>69.54795</v>
      </c>
      <c r="I16" s="491">
        <v>0</v>
      </c>
      <c r="J16" s="508">
        <v>0</v>
      </c>
      <c r="K16" s="491">
        <v>26</v>
      </c>
      <c r="L16" s="508">
        <v>72.99369</v>
      </c>
      <c r="M16" s="491">
        <v>0</v>
      </c>
      <c r="N16" s="508">
        <v>0</v>
      </c>
      <c r="O16" s="491">
        <v>0</v>
      </c>
      <c r="P16" s="508">
        <v>0</v>
      </c>
      <c r="Q16" s="491">
        <v>26</v>
      </c>
      <c r="R16" s="511">
        <v>72.99369</v>
      </c>
      <c r="S16" s="503"/>
    </row>
    <row r="17" spans="1:19" ht="12.75">
      <c r="A17" s="493">
        <v>11</v>
      </c>
      <c r="B17" s="491" t="s">
        <v>199</v>
      </c>
      <c r="C17" s="491">
        <v>114</v>
      </c>
      <c r="D17" s="508">
        <v>205.01553</v>
      </c>
      <c r="E17" s="491">
        <v>99</v>
      </c>
      <c r="F17" s="508">
        <v>149.91247</v>
      </c>
      <c r="G17" s="491">
        <v>13</v>
      </c>
      <c r="H17" s="508">
        <v>27.43246</v>
      </c>
      <c r="I17" s="491">
        <v>0</v>
      </c>
      <c r="J17" s="508">
        <v>0</v>
      </c>
      <c r="K17" s="491">
        <v>169</v>
      </c>
      <c r="L17" s="508">
        <v>239.05505</v>
      </c>
      <c r="M17" s="491">
        <v>0</v>
      </c>
      <c r="N17" s="508">
        <v>0</v>
      </c>
      <c r="O17" s="491">
        <v>0</v>
      </c>
      <c r="P17" s="508">
        <v>0</v>
      </c>
      <c r="Q17" s="491">
        <v>169</v>
      </c>
      <c r="R17" s="511">
        <v>239.05505</v>
      </c>
      <c r="S17" s="503"/>
    </row>
    <row r="18" spans="1:19" ht="12.75">
      <c r="A18" s="493">
        <v>12</v>
      </c>
      <c r="B18" s="491" t="s">
        <v>462</v>
      </c>
      <c r="C18" s="491">
        <v>1628</v>
      </c>
      <c r="D18" s="508">
        <v>3434.40921</v>
      </c>
      <c r="E18" s="491">
        <v>551</v>
      </c>
      <c r="F18" s="508">
        <v>1308.01015</v>
      </c>
      <c r="G18" s="491">
        <v>406</v>
      </c>
      <c r="H18" s="508">
        <v>1168.11184</v>
      </c>
      <c r="I18" s="491">
        <v>4</v>
      </c>
      <c r="J18" s="508">
        <v>21.19562</v>
      </c>
      <c r="K18" s="491">
        <v>475</v>
      </c>
      <c r="L18" s="508">
        <v>996.97366</v>
      </c>
      <c r="M18" s="491">
        <v>241</v>
      </c>
      <c r="N18" s="508">
        <v>239.43343</v>
      </c>
      <c r="O18" s="491">
        <v>0</v>
      </c>
      <c r="P18" s="508">
        <v>0</v>
      </c>
      <c r="Q18" s="491">
        <v>475</v>
      </c>
      <c r="R18" s="511">
        <v>757.54023</v>
      </c>
      <c r="S18" s="503"/>
    </row>
    <row r="19" spans="1:19" ht="12.75">
      <c r="A19" s="493">
        <v>13</v>
      </c>
      <c r="B19" s="491" t="s">
        <v>514</v>
      </c>
      <c r="C19" s="491">
        <v>3</v>
      </c>
      <c r="D19" s="508">
        <v>11.07833</v>
      </c>
      <c r="E19" s="491">
        <v>3</v>
      </c>
      <c r="F19" s="508">
        <v>11.07833</v>
      </c>
      <c r="G19" s="491">
        <v>3</v>
      </c>
      <c r="H19" s="508">
        <v>11.07833</v>
      </c>
      <c r="I19" s="491">
        <v>0</v>
      </c>
      <c r="J19" s="508">
        <v>0</v>
      </c>
      <c r="K19" s="491">
        <v>3</v>
      </c>
      <c r="L19" s="508">
        <v>11.07833</v>
      </c>
      <c r="M19" s="491">
        <v>0</v>
      </c>
      <c r="N19" s="508">
        <v>0</v>
      </c>
      <c r="O19" s="491">
        <v>0</v>
      </c>
      <c r="P19" s="508">
        <v>0</v>
      </c>
      <c r="Q19" s="491">
        <v>3</v>
      </c>
      <c r="R19" s="511">
        <v>11.07833</v>
      </c>
      <c r="S19" s="503"/>
    </row>
    <row r="20" spans="1:19" ht="12.75">
      <c r="A20" s="493">
        <v>14</v>
      </c>
      <c r="B20" s="491" t="s">
        <v>463</v>
      </c>
      <c r="C20" s="491">
        <v>1690</v>
      </c>
      <c r="D20" s="508">
        <v>3130.56356</v>
      </c>
      <c r="E20" s="491">
        <v>222</v>
      </c>
      <c r="F20" s="508">
        <v>759.39812</v>
      </c>
      <c r="G20" s="491">
        <v>124</v>
      </c>
      <c r="H20" s="508">
        <v>350.58013</v>
      </c>
      <c r="I20" s="491">
        <v>1</v>
      </c>
      <c r="J20" s="508">
        <v>38.61472</v>
      </c>
      <c r="K20" s="491">
        <v>223</v>
      </c>
      <c r="L20" s="508">
        <v>634.89812</v>
      </c>
      <c r="M20" s="491">
        <v>4</v>
      </c>
      <c r="N20" s="508">
        <v>0.21</v>
      </c>
      <c r="O20" s="491">
        <v>0</v>
      </c>
      <c r="P20" s="508">
        <v>0</v>
      </c>
      <c r="Q20" s="491">
        <v>223</v>
      </c>
      <c r="R20" s="511">
        <v>634.68812</v>
      </c>
      <c r="S20" s="503"/>
    </row>
    <row r="21" spans="1:19" ht="12.75">
      <c r="A21" s="493">
        <v>15</v>
      </c>
      <c r="B21" s="491" t="s">
        <v>258</v>
      </c>
      <c r="C21" s="491">
        <v>55</v>
      </c>
      <c r="D21" s="508">
        <v>115.57008</v>
      </c>
      <c r="E21" s="491">
        <v>47</v>
      </c>
      <c r="F21" s="508">
        <v>104.44042</v>
      </c>
      <c r="G21" s="491">
        <v>23</v>
      </c>
      <c r="H21" s="508">
        <v>74.47844</v>
      </c>
      <c r="I21" s="491">
        <v>0</v>
      </c>
      <c r="J21" s="508">
        <v>0</v>
      </c>
      <c r="K21" s="491">
        <v>16</v>
      </c>
      <c r="L21" s="508">
        <v>59.32221</v>
      </c>
      <c r="M21" s="491">
        <v>0</v>
      </c>
      <c r="N21" s="508">
        <v>0</v>
      </c>
      <c r="O21" s="491">
        <v>0</v>
      </c>
      <c r="P21" s="508">
        <v>0</v>
      </c>
      <c r="Q21" s="491">
        <v>16</v>
      </c>
      <c r="R21" s="511">
        <v>59.32221</v>
      </c>
      <c r="S21" s="503"/>
    </row>
    <row r="22" spans="1:19" ht="12.75">
      <c r="A22" s="493">
        <v>16</v>
      </c>
      <c r="B22" s="491" t="s">
        <v>259</v>
      </c>
      <c r="C22" s="491">
        <v>4</v>
      </c>
      <c r="D22" s="508">
        <v>7.83585</v>
      </c>
      <c r="E22" s="491">
        <v>3</v>
      </c>
      <c r="F22" s="508">
        <v>6.09062</v>
      </c>
      <c r="G22" s="491">
        <v>3</v>
      </c>
      <c r="H22" s="508">
        <v>6.09062</v>
      </c>
      <c r="I22" s="491">
        <v>0</v>
      </c>
      <c r="J22" s="508">
        <v>0</v>
      </c>
      <c r="K22" s="491">
        <v>3</v>
      </c>
      <c r="L22" s="508">
        <v>6.09062</v>
      </c>
      <c r="M22" s="491">
        <v>0</v>
      </c>
      <c r="N22" s="508">
        <v>0</v>
      </c>
      <c r="O22" s="491">
        <v>0</v>
      </c>
      <c r="P22" s="508">
        <v>0</v>
      </c>
      <c r="Q22" s="491">
        <v>3</v>
      </c>
      <c r="R22" s="511">
        <v>6.09062</v>
      </c>
      <c r="S22" s="503"/>
    </row>
    <row r="23" spans="1:19" ht="12.75">
      <c r="A23" s="493">
        <v>17</v>
      </c>
      <c r="B23" s="491" t="s">
        <v>260</v>
      </c>
      <c r="C23" s="491">
        <v>48</v>
      </c>
      <c r="D23" s="508">
        <v>115.12926</v>
      </c>
      <c r="E23" s="491">
        <v>43</v>
      </c>
      <c r="F23" s="508">
        <v>102.3346</v>
      </c>
      <c r="G23" s="491">
        <v>37</v>
      </c>
      <c r="H23" s="508">
        <v>59.79961</v>
      </c>
      <c r="I23" s="491">
        <v>0</v>
      </c>
      <c r="J23" s="508">
        <v>0</v>
      </c>
      <c r="K23" s="491">
        <v>55</v>
      </c>
      <c r="L23" s="508">
        <v>88.71514</v>
      </c>
      <c r="M23" s="491">
        <v>1</v>
      </c>
      <c r="N23" s="508">
        <v>0.485</v>
      </c>
      <c r="O23" s="491">
        <v>0</v>
      </c>
      <c r="P23" s="508">
        <v>0</v>
      </c>
      <c r="Q23" s="491">
        <v>55</v>
      </c>
      <c r="R23" s="511">
        <v>88.23014</v>
      </c>
      <c r="S23" s="503"/>
    </row>
    <row r="24" spans="1:19" ht="12.75">
      <c r="A24" s="493">
        <v>18</v>
      </c>
      <c r="B24" s="491" t="s">
        <v>515</v>
      </c>
      <c r="C24" s="491">
        <v>12</v>
      </c>
      <c r="D24" s="508">
        <v>49.11383</v>
      </c>
      <c r="E24" s="491">
        <v>1</v>
      </c>
      <c r="F24" s="508">
        <v>2.09442</v>
      </c>
      <c r="G24" s="491">
        <v>1</v>
      </c>
      <c r="H24" s="508">
        <v>2.09442</v>
      </c>
      <c r="I24" s="491">
        <v>0</v>
      </c>
      <c r="J24" s="508">
        <v>0</v>
      </c>
      <c r="K24" s="491">
        <v>1</v>
      </c>
      <c r="L24" s="508">
        <v>2.09442</v>
      </c>
      <c r="M24" s="491">
        <v>0</v>
      </c>
      <c r="N24" s="508">
        <v>0</v>
      </c>
      <c r="O24" s="491">
        <v>0</v>
      </c>
      <c r="P24" s="508">
        <v>0</v>
      </c>
      <c r="Q24" s="491">
        <v>1</v>
      </c>
      <c r="R24" s="511">
        <v>2.09442</v>
      </c>
      <c r="S24" s="503"/>
    </row>
    <row r="25" spans="1:19" ht="12.75">
      <c r="A25" s="493">
        <v>19</v>
      </c>
      <c r="B25" s="491" t="s">
        <v>516</v>
      </c>
      <c r="C25" s="491">
        <v>4552</v>
      </c>
      <c r="D25" s="508">
        <v>3616.73938</v>
      </c>
      <c r="E25" s="491">
        <v>2175</v>
      </c>
      <c r="F25" s="508">
        <v>1701.1669</v>
      </c>
      <c r="G25" s="491">
        <v>297</v>
      </c>
      <c r="H25" s="508">
        <v>424.78896</v>
      </c>
      <c r="I25" s="491">
        <v>0</v>
      </c>
      <c r="J25" s="508">
        <v>0</v>
      </c>
      <c r="K25" s="491">
        <v>3064</v>
      </c>
      <c r="L25" s="508">
        <v>3230.50304</v>
      </c>
      <c r="M25" s="491">
        <v>10</v>
      </c>
      <c r="N25" s="508">
        <v>5.82186</v>
      </c>
      <c r="O25" s="491">
        <v>1</v>
      </c>
      <c r="P25" s="508">
        <v>5.46766</v>
      </c>
      <c r="Q25" s="491">
        <v>3063</v>
      </c>
      <c r="R25" s="511">
        <v>3224.68118</v>
      </c>
      <c r="S25" s="503"/>
    </row>
    <row r="26" spans="1:19" ht="12.75">
      <c r="A26" s="493">
        <v>20</v>
      </c>
      <c r="B26" s="491" t="s">
        <v>466</v>
      </c>
      <c r="C26" s="491">
        <v>443</v>
      </c>
      <c r="D26" s="508">
        <v>708.16039</v>
      </c>
      <c r="E26" s="491">
        <v>243</v>
      </c>
      <c r="F26" s="508">
        <v>237.63277</v>
      </c>
      <c r="G26" s="491">
        <v>189</v>
      </c>
      <c r="H26" s="508">
        <v>142.39323</v>
      </c>
      <c r="I26" s="491">
        <v>0</v>
      </c>
      <c r="J26" s="508">
        <v>0</v>
      </c>
      <c r="K26" s="491">
        <v>43</v>
      </c>
      <c r="L26" s="508">
        <v>53.24164</v>
      </c>
      <c r="M26" s="491">
        <v>54</v>
      </c>
      <c r="N26" s="508">
        <v>22.04083</v>
      </c>
      <c r="O26" s="491">
        <v>0</v>
      </c>
      <c r="P26" s="508">
        <v>0</v>
      </c>
      <c r="Q26" s="491">
        <v>43</v>
      </c>
      <c r="R26" s="511">
        <v>31.20081</v>
      </c>
      <c r="S26" s="503"/>
    </row>
    <row r="27" spans="1:19" ht="12.75">
      <c r="A27" s="493">
        <v>21</v>
      </c>
      <c r="B27" s="491" t="s">
        <v>307</v>
      </c>
      <c r="C27" s="491">
        <v>2757</v>
      </c>
      <c r="D27" s="508">
        <v>10543.18518</v>
      </c>
      <c r="E27" s="491">
        <v>2150</v>
      </c>
      <c r="F27" s="508">
        <v>8718.70082</v>
      </c>
      <c r="G27" s="491">
        <v>1065</v>
      </c>
      <c r="H27" s="508">
        <v>5684.49416</v>
      </c>
      <c r="I27" s="491">
        <v>1</v>
      </c>
      <c r="J27" s="508">
        <v>7.83756</v>
      </c>
      <c r="K27" s="491">
        <v>469</v>
      </c>
      <c r="L27" s="508">
        <v>1104.68352</v>
      </c>
      <c r="M27" s="491">
        <v>1</v>
      </c>
      <c r="N27" s="508">
        <v>2.5</v>
      </c>
      <c r="O27" s="491">
        <v>0</v>
      </c>
      <c r="P27" s="508">
        <v>0</v>
      </c>
      <c r="Q27" s="491">
        <v>469</v>
      </c>
      <c r="R27" s="511">
        <v>1102.18352</v>
      </c>
      <c r="S27" s="503"/>
    </row>
    <row r="28" spans="1:19" ht="12.75">
      <c r="A28" s="493">
        <v>22</v>
      </c>
      <c r="B28" s="491" t="s">
        <v>517</v>
      </c>
      <c r="C28" s="491">
        <v>720</v>
      </c>
      <c r="D28" s="508">
        <v>1144.27645</v>
      </c>
      <c r="E28" s="491">
        <v>296</v>
      </c>
      <c r="F28" s="508">
        <v>558.82689</v>
      </c>
      <c r="G28" s="491">
        <v>177</v>
      </c>
      <c r="H28" s="508">
        <v>285.1603</v>
      </c>
      <c r="I28" s="491">
        <v>0</v>
      </c>
      <c r="J28" s="508">
        <v>0</v>
      </c>
      <c r="K28" s="491">
        <v>236</v>
      </c>
      <c r="L28" s="508">
        <v>306.00009</v>
      </c>
      <c r="M28" s="491">
        <v>1</v>
      </c>
      <c r="N28" s="508">
        <v>1.96069</v>
      </c>
      <c r="O28" s="491">
        <v>1</v>
      </c>
      <c r="P28" s="508">
        <v>0</v>
      </c>
      <c r="Q28" s="491">
        <v>235</v>
      </c>
      <c r="R28" s="511">
        <v>304.0394</v>
      </c>
      <c r="S28" s="503"/>
    </row>
    <row r="29" spans="1:19" ht="12.75">
      <c r="A29" s="493">
        <v>23</v>
      </c>
      <c r="B29" s="491" t="s">
        <v>263</v>
      </c>
      <c r="C29" s="491">
        <v>892</v>
      </c>
      <c r="D29" s="508">
        <v>1626.7929</v>
      </c>
      <c r="E29" s="491">
        <v>484</v>
      </c>
      <c r="F29" s="508">
        <v>1060.69569</v>
      </c>
      <c r="G29" s="491">
        <v>343</v>
      </c>
      <c r="H29" s="508">
        <v>857.97649</v>
      </c>
      <c r="I29" s="491">
        <v>1</v>
      </c>
      <c r="J29" s="508">
        <v>3.50689</v>
      </c>
      <c r="K29" s="491">
        <v>2088</v>
      </c>
      <c r="L29" s="508">
        <v>2053.44226</v>
      </c>
      <c r="M29" s="491">
        <v>5</v>
      </c>
      <c r="N29" s="508">
        <v>16.80038</v>
      </c>
      <c r="O29" s="491">
        <v>42</v>
      </c>
      <c r="P29" s="508">
        <v>0</v>
      </c>
      <c r="Q29" s="491">
        <v>2046</v>
      </c>
      <c r="R29" s="511">
        <v>2036.64188</v>
      </c>
      <c r="S29" s="503"/>
    </row>
    <row r="30" spans="1:19" ht="12.75">
      <c r="A30" s="493">
        <v>24</v>
      </c>
      <c r="B30" s="491" t="s">
        <v>518</v>
      </c>
      <c r="C30" s="491">
        <v>15</v>
      </c>
      <c r="D30" s="508">
        <v>194.03433</v>
      </c>
      <c r="E30" s="491">
        <v>0</v>
      </c>
      <c r="F30" s="508">
        <v>0</v>
      </c>
      <c r="G30" s="491">
        <v>0</v>
      </c>
      <c r="H30" s="508">
        <v>0</v>
      </c>
      <c r="I30" s="491">
        <v>0</v>
      </c>
      <c r="J30" s="508">
        <v>0</v>
      </c>
      <c r="K30" s="491">
        <v>0</v>
      </c>
      <c r="L30" s="508">
        <v>0</v>
      </c>
      <c r="M30" s="491">
        <v>0</v>
      </c>
      <c r="N30" s="508">
        <v>0</v>
      </c>
      <c r="O30" s="491">
        <v>0</v>
      </c>
      <c r="P30" s="508">
        <v>0</v>
      </c>
      <c r="Q30" s="491">
        <v>0</v>
      </c>
      <c r="R30" s="511">
        <v>0</v>
      </c>
      <c r="S30" s="503"/>
    </row>
    <row r="31" spans="1:19" ht="12.75">
      <c r="A31" s="493">
        <v>25</v>
      </c>
      <c r="B31" s="491" t="s">
        <v>287</v>
      </c>
      <c r="C31" s="491">
        <v>229</v>
      </c>
      <c r="D31" s="508">
        <v>717.22886</v>
      </c>
      <c r="E31" s="491">
        <v>81</v>
      </c>
      <c r="F31" s="508">
        <v>241.82532</v>
      </c>
      <c r="G31" s="491">
        <v>81</v>
      </c>
      <c r="H31" s="508">
        <v>241.82532</v>
      </c>
      <c r="I31" s="491">
        <v>0</v>
      </c>
      <c r="J31" s="508">
        <v>0</v>
      </c>
      <c r="K31" s="491">
        <v>96</v>
      </c>
      <c r="L31" s="508">
        <v>269.66335</v>
      </c>
      <c r="M31" s="491">
        <v>0</v>
      </c>
      <c r="N31" s="508">
        <v>0</v>
      </c>
      <c r="O31" s="491">
        <v>0</v>
      </c>
      <c r="P31" s="508">
        <v>0</v>
      </c>
      <c r="Q31" s="491">
        <v>96</v>
      </c>
      <c r="R31" s="511">
        <v>269.66335</v>
      </c>
      <c r="S31" s="503"/>
    </row>
    <row r="32" spans="1:19" ht="12.75">
      <c r="A32" s="493">
        <v>26</v>
      </c>
      <c r="B32" s="491" t="s">
        <v>468</v>
      </c>
      <c r="C32" s="491">
        <v>7</v>
      </c>
      <c r="D32" s="508">
        <v>10.22417</v>
      </c>
      <c r="E32" s="491">
        <v>0</v>
      </c>
      <c r="F32" s="508">
        <v>0</v>
      </c>
      <c r="G32" s="491">
        <v>0</v>
      </c>
      <c r="H32" s="508">
        <v>0</v>
      </c>
      <c r="I32" s="491">
        <v>0</v>
      </c>
      <c r="J32" s="508">
        <v>0</v>
      </c>
      <c r="K32" s="491">
        <v>51</v>
      </c>
      <c r="L32" s="508">
        <v>43.05841</v>
      </c>
      <c r="M32" s="491">
        <v>0</v>
      </c>
      <c r="N32" s="508">
        <v>0</v>
      </c>
      <c r="O32" s="491">
        <v>0</v>
      </c>
      <c r="P32" s="508">
        <v>0</v>
      </c>
      <c r="Q32" s="491">
        <v>51</v>
      </c>
      <c r="R32" s="511">
        <v>43.05841</v>
      </c>
      <c r="S32" s="503"/>
    </row>
    <row r="33" spans="1:19" ht="12.75">
      <c r="A33" s="493">
        <v>27</v>
      </c>
      <c r="B33" s="491" t="s">
        <v>469</v>
      </c>
      <c r="C33" s="491">
        <v>0</v>
      </c>
      <c r="D33" s="508">
        <v>0</v>
      </c>
      <c r="E33" s="491">
        <v>0</v>
      </c>
      <c r="F33" s="508">
        <v>0</v>
      </c>
      <c r="G33" s="491">
        <v>0</v>
      </c>
      <c r="H33" s="508">
        <v>0</v>
      </c>
      <c r="I33" s="491">
        <v>0</v>
      </c>
      <c r="J33" s="508">
        <v>0</v>
      </c>
      <c r="K33" s="491">
        <v>4</v>
      </c>
      <c r="L33" s="508">
        <v>4.70267</v>
      </c>
      <c r="M33" s="491">
        <v>0</v>
      </c>
      <c r="N33" s="508">
        <v>0</v>
      </c>
      <c r="O33" s="491">
        <v>0</v>
      </c>
      <c r="P33" s="508">
        <v>0</v>
      </c>
      <c r="Q33" s="491">
        <v>4</v>
      </c>
      <c r="R33" s="511">
        <v>4.70267</v>
      </c>
      <c r="S33" s="503"/>
    </row>
    <row r="34" spans="1:19" ht="12.75">
      <c r="A34" s="493">
        <v>28</v>
      </c>
      <c r="B34" s="491" t="s">
        <v>274</v>
      </c>
      <c r="C34" s="491">
        <v>27118</v>
      </c>
      <c r="D34" s="508">
        <v>151114.34449</v>
      </c>
      <c r="E34" s="491">
        <v>11862</v>
      </c>
      <c r="F34" s="508">
        <v>28931.90706</v>
      </c>
      <c r="G34" s="491">
        <v>6233</v>
      </c>
      <c r="H34" s="508">
        <v>8545.84467</v>
      </c>
      <c r="I34" s="491">
        <v>34</v>
      </c>
      <c r="J34" s="508">
        <v>38.00293</v>
      </c>
      <c r="K34" s="491">
        <v>8572</v>
      </c>
      <c r="L34" s="508">
        <v>12153.22849</v>
      </c>
      <c r="M34" s="491">
        <v>212</v>
      </c>
      <c r="N34" s="508">
        <v>133.70175</v>
      </c>
      <c r="O34" s="491">
        <v>3</v>
      </c>
      <c r="P34" s="508">
        <v>1.76143</v>
      </c>
      <c r="Q34" s="491">
        <v>8569</v>
      </c>
      <c r="R34" s="511">
        <v>12019.52674</v>
      </c>
      <c r="S34" s="503"/>
    </row>
    <row r="35" spans="1:19" ht="12.75">
      <c r="A35" s="493">
        <v>29</v>
      </c>
      <c r="B35" s="491" t="s">
        <v>471</v>
      </c>
      <c r="C35" s="491">
        <v>10</v>
      </c>
      <c r="D35" s="508">
        <v>26.40838</v>
      </c>
      <c r="E35" s="491">
        <v>7</v>
      </c>
      <c r="F35" s="508">
        <v>14.37501</v>
      </c>
      <c r="G35" s="491">
        <v>0</v>
      </c>
      <c r="H35" s="508">
        <v>0</v>
      </c>
      <c r="I35" s="491">
        <v>0</v>
      </c>
      <c r="J35" s="508">
        <v>0</v>
      </c>
      <c r="K35" s="491">
        <v>0</v>
      </c>
      <c r="L35" s="508">
        <v>0</v>
      </c>
      <c r="M35" s="491">
        <v>0</v>
      </c>
      <c r="N35" s="508">
        <v>0</v>
      </c>
      <c r="O35" s="491">
        <v>0</v>
      </c>
      <c r="P35" s="508">
        <v>0</v>
      </c>
      <c r="Q35" s="491">
        <v>0</v>
      </c>
      <c r="R35" s="511">
        <v>0</v>
      </c>
      <c r="S35" s="503"/>
    </row>
    <row r="36" spans="1:19" ht="12.75">
      <c r="A36" s="493">
        <v>30</v>
      </c>
      <c r="B36" s="491" t="s">
        <v>472</v>
      </c>
      <c r="C36" s="491">
        <v>6</v>
      </c>
      <c r="D36" s="508">
        <v>12.33843</v>
      </c>
      <c r="E36" s="491">
        <v>6</v>
      </c>
      <c r="F36" s="508">
        <v>12.33843</v>
      </c>
      <c r="G36" s="491">
        <v>1</v>
      </c>
      <c r="H36" s="508">
        <v>1.06239</v>
      </c>
      <c r="I36" s="491">
        <v>0</v>
      </c>
      <c r="J36" s="508">
        <v>0</v>
      </c>
      <c r="K36" s="491">
        <v>39</v>
      </c>
      <c r="L36" s="508">
        <v>25.03904</v>
      </c>
      <c r="M36" s="491">
        <v>0</v>
      </c>
      <c r="N36" s="508">
        <v>0</v>
      </c>
      <c r="O36" s="491">
        <v>0</v>
      </c>
      <c r="P36" s="508">
        <v>0</v>
      </c>
      <c r="Q36" s="491">
        <v>39</v>
      </c>
      <c r="R36" s="511">
        <v>25.03904</v>
      </c>
      <c r="S36" s="503"/>
    </row>
    <row r="37" spans="1:19" ht="12.75">
      <c r="A37" s="493">
        <v>31</v>
      </c>
      <c r="B37" s="491" t="s">
        <v>264</v>
      </c>
      <c r="C37" s="491">
        <v>1034</v>
      </c>
      <c r="D37" s="508">
        <v>1664.33557</v>
      </c>
      <c r="E37" s="491">
        <v>841</v>
      </c>
      <c r="F37" s="508">
        <v>1407.46242</v>
      </c>
      <c r="G37" s="491">
        <v>559</v>
      </c>
      <c r="H37" s="508">
        <v>800.44119</v>
      </c>
      <c r="I37" s="491">
        <v>0</v>
      </c>
      <c r="J37" s="508">
        <v>0</v>
      </c>
      <c r="K37" s="491">
        <v>653</v>
      </c>
      <c r="L37" s="508">
        <v>1146.03917</v>
      </c>
      <c r="M37" s="491">
        <v>27</v>
      </c>
      <c r="N37" s="508">
        <v>25.45275</v>
      </c>
      <c r="O37" s="491">
        <v>0</v>
      </c>
      <c r="P37" s="508">
        <v>0</v>
      </c>
      <c r="Q37" s="491">
        <v>653</v>
      </c>
      <c r="R37" s="511">
        <v>1120.58642</v>
      </c>
      <c r="S37" s="503"/>
    </row>
    <row r="38" spans="1:19" ht="12.75">
      <c r="A38" s="493">
        <v>32</v>
      </c>
      <c r="B38" s="491" t="s">
        <v>519</v>
      </c>
      <c r="C38" s="491">
        <v>2</v>
      </c>
      <c r="D38" s="508">
        <v>3.95862</v>
      </c>
      <c r="E38" s="491">
        <v>0</v>
      </c>
      <c r="F38" s="508">
        <v>0</v>
      </c>
      <c r="G38" s="491">
        <v>0</v>
      </c>
      <c r="H38" s="508">
        <v>0</v>
      </c>
      <c r="I38" s="491">
        <v>0</v>
      </c>
      <c r="J38" s="508">
        <v>0</v>
      </c>
      <c r="K38" s="491">
        <v>0</v>
      </c>
      <c r="L38" s="508">
        <v>0</v>
      </c>
      <c r="M38" s="491">
        <v>0</v>
      </c>
      <c r="N38" s="508">
        <v>0</v>
      </c>
      <c r="O38" s="491">
        <v>0</v>
      </c>
      <c r="P38" s="508">
        <v>0</v>
      </c>
      <c r="Q38" s="491">
        <v>0</v>
      </c>
      <c r="R38" s="511">
        <v>0</v>
      </c>
      <c r="S38" s="503"/>
    </row>
    <row r="39" spans="1:19" ht="12.75">
      <c r="A39" s="493">
        <v>33</v>
      </c>
      <c r="B39" s="491" t="s">
        <v>299</v>
      </c>
      <c r="C39" s="491">
        <v>3067</v>
      </c>
      <c r="D39" s="508">
        <v>5597.08652</v>
      </c>
      <c r="E39" s="491">
        <v>1893</v>
      </c>
      <c r="F39" s="508">
        <v>3602.95865</v>
      </c>
      <c r="G39" s="491">
        <v>1355</v>
      </c>
      <c r="H39" s="508">
        <v>2338.67037</v>
      </c>
      <c r="I39" s="491">
        <v>0</v>
      </c>
      <c r="J39" s="508">
        <v>0</v>
      </c>
      <c r="K39" s="491">
        <v>1150</v>
      </c>
      <c r="L39" s="508">
        <v>1677.62228</v>
      </c>
      <c r="M39" s="491">
        <v>0</v>
      </c>
      <c r="N39" s="508">
        <v>0</v>
      </c>
      <c r="O39" s="491">
        <v>1</v>
      </c>
      <c r="P39" s="508">
        <v>0</v>
      </c>
      <c r="Q39" s="491">
        <v>1149</v>
      </c>
      <c r="R39" s="511">
        <v>1677.62228</v>
      </c>
      <c r="S39" s="503"/>
    </row>
    <row r="40" spans="1:19" ht="12.75">
      <c r="A40" s="493">
        <v>34</v>
      </c>
      <c r="B40" s="491" t="s">
        <v>265</v>
      </c>
      <c r="C40" s="491">
        <v>1144</v>
      </c>
      <c r="D40" s="508">
        <v>2069.72114</v>
      </c>
      <c r="E40" s="491">
        <v>951</v>
      </c>
      <c r="F40" s="508">
        <v>1767.57979</v>
      </c>
      <c r="G40" s="491">
        <v>598</v>
      </c>
      <c r="H40" s="508">
        <v>1126.75323</v>
      </c>
      <c r="I40" s="491">
        <v>2</v>
      </c>
      <c r="J40" s="508">
        <v>5.28474</v>
      </c>
      <c r="K40" s="491">
        <v>2514</v>
      </c>
      <c r="L40" s="508">
        <v>3707.6198</v>
      </c>
      <c r="M40" s="491">
        <v>29</v>
      </c>
      <c r="N40" s="508">
        <v>5.80315</v>
      </c>
      <c r="O40" s="491">
        <v>0</v>
      </c>
      <c r="P40" s="508">
        <v>0</v>
      </c>
      <c r="Q40" s="491">
        <v>2514</v>
      </c>
      <c r="R40" s="511">
        <v>3701.81665</v>
      </c>
      <c r="S40" s="503"/>
    </row>
    <row r="41" spans="1:19" ht="12.75">
      <c r="A41" s="493">
        <v>35</v>
      </c>
      <c r="B41" s="491" t="s">
        <v>266</v>
      </c>
      <c r="C41" s="491">
        <v>5</v>
      </c>
      <c r="D41" s="508">
        <v>2.89011</v>
      </c>
      <c r="E41" s="491">
        <v>2</v>
      </c>
      <c r="F41" s="508">
        <v>0.45639</v>
      </c>
      <c r="G41" s="491">
        <v>2</v>
      </c>
      <c r="H41" s="508">
        <v>0.45639</v>
      </c>
      <c r="I41" s="491">
        <v>0</v>
      </c>
      <c r="J41" s="508">
        <v>0</v>
      </c>
      <c r="K41" s="491">
        <v>2</v>
      </c>
      <c r="L41" s="508">
        <v>0.45639</v>
      </c>
      <c r="M41" s="491">
        <v>0</v>
      </c>
      <c r="N41" s="508">
        <v>0</v>
      </c>
      <c r="O41" s="491">
        <v>0</v>
      </c>
      <c r="P41" s="508">
        <v>0</v>
      </c>
      <c r="Q41" s="491">
        <v>2</v>
      </c>
      <c r="R41" s="511">
        <v>0.45639</v>
      </c>
      <c r="S41" s="503"/>
    </row>
    <row r="42" spans="1:19" ht="12.75">
      <c r="A42" s="495">
        <v>36</v>
      </c>
      <c r="B42" s="496" t="s">
        <v>201</v>
      </c>
      <c r="C42" s="496">
        <v>66</v>
      </c>
      <c r="D42" s="509">
        <v>145.36457</v>
      </c>
      <c r="E42" s="496">
        <v>36</v>
      </c>
      <c r="F42" s="509">
        <v>101.45745</v>
      </c>
      <c r="G42" s="496">
        <v>26</v>
      </c>
      <c r="H42" s="509">
        <v>91.53745</v>
      </c>
      <c r="I42" s="496">
        <v>0</v>
      </c>
      <c r="J42" s="509">
        <v>0</v>
      </c>
      <c r="K42" s="496">
        <v>102</v>
      </c>
      <c r="L42" s="509">
        <v>148.91218</v>
      </c>
      <c r="M42" s="496">
        <v>0</v>
      </c>
      <c r="N42" s="509">
        <v>0</v>
      </c>
      <c r="O42" s="496">
        <v>0</v>
      </c>
      <c r="P42" s="509">
        <v>0</v>
      </c>
      <c r="Q42" s="496">
        <v>102</v>
      </c>
      <c r="R42" s="512">
        <v>148.91218</v>
      </c>
      <c r="S42" s="506"/>
    </row>
    <row r="43" spans="1:19" s="500" customFormat="1" ht="12.75">
      <c r="A43" s="497"/>
      <c r="B43" s="498" t="s">
        <v>0</v>
      </c>
      <c r="C43" s="499">
        <v>63290</v>
      </c>
      <c r="D43" s="510">
        <f>SUM(D7:D42)</f>
        <v>218026.68972000002</v>
      </c>
      <c r="E43" s="510">
        <f aca="true" t="shared" si="0" ref="E43:S43">SUM(E7:E42)</f>
        <v>31026</v>
      </c>
      <c r="F43" s="510">
        <f t="shared" si="0"/>
        <v>67235.97137000001</v>
      </c>
      <c r="G43" s="510">
        <f t="shared" si="0"/>
        <v>17159</v>
      </c>
      <c r="H43" s="510">
        <f t="shared" si="0"/>
        <v>31753.01168</v>
      </c>
      <c r="I43" s="510">
        <f t="shared" si="0"/>
        <v>67</v>
      </c>
      <c r="J43" s="510">
        <f t="shared" si="0"/>
        <v>185.75800999999998</v>
      </c>
      <c r="K43" s="510">
        <f t="shared" si="0"/>
        <v>26124</v>
      </c>
      <c r="L43" s="510">
        <f t="shared" si="0"/>
        <v>37899.04187</v>
      </c>
      <c r="M43" s="510">
        <f t="shared" si="0"/>
        <v>834</v>
      </c>
      <c r="N43" s="510">
        <f t="shared" si="0"/>
        <v>695.9805</v>
      </c>
      <c r="O43" s="510">
        <f t="shared" si="0"/>
        <v>96</v>
      </c>
      <c r="P43" s="510">
        <f t="shared" si="0"/>
        <v>123.60627</v>
      </c>
      <c r="Q43" s="510">
        <f t="shared" si="0"/>
        <v>26028</v>
      </c>
      <c r="R43" s="510">
        <f t="shared" si="0"/>
        <v>37203.061369999996</v>
      </c>
      <c r="S43" s="510">
        <f t="shared" si="0"/>
        <v>0</v>
      </c>
    </row>
  </sheetData>
  <sheetProtection/>
  <mergeCells count="12">
    <mergeCell ref="I4:J4"/>
    <mergeCell ref="K4:L4"/>
    <mergeCell ref="M4:N4"/>
    <mergeCell ref="O4:P4"/>
    <mergeCell ref="Q4:S4"/>
    <mergeCell ref="R5:S5"/>
    <mergeCell ref="R6:S6"/>
    <mergeCell ref="A1:S2"/>
    <mergeCell ref="C3:S3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landscape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O6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V16384"/>
    </sheetView>
  </sheetViews>
  <sheetFormatPr defaultColWidth="9.140625" defaultRowHeight="12.75"/>
  <cols>
    <col min="1" max="1" width="4.8515625" style="393" customWidth="1"/>
    <col min="2" max="2" width="23.28125" style="392" customWidth="1"/>
    <col min="3" max="3" width="9.8515625" style="392" customWidth="1"/>
    <col min="4" max="4" width="8.8515625" style="392" customWidth="1"/>
    <col min="5" max="5" width="10.140625" style="392" bestFit="1" customWidth="1"/>
    <col min="6" max="6" width="8.00390625" style="392" customWidth="1"/>
    <col min="7" max="7" width="10.140625" style="392" bestFit="1" customWidth="1"/>
    <col min="8" max="8" width="6.7109375" style="392" customWidth="1"/>
    <col min="9" max="9" width="9.57421875" style="392" bestFit="1" customWidth="1"/>
    <col min="10" max="10" width="7.28125" style="392" customWidth="1"/>
    <col min="11" max="11" width="9.57421875" style="392" bestFit="1" customWidth="1"/>
    <col min="12" max="12" width="7.57421875" style="392" customWidth="1"/>
    <col min="13" max="13" width="9.57421875" style="392" bestFit="1" customWidth="1"/>
    <col min="14" max="15" width="12.140625" style="392" customWidth="1"/>
    <col min="16" max="16" width="9.140625" style="392" customWidth="1"/>
    <col min="17" max="16384" width="9.140625" style="392" customWidth="1"/>
  </cols>
  <sheetData>
    <row r="1" spans="1:15" ht="18.75">
      <c r="A1" s="629" t="s">
        <v>484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</row>
    <row r="2" spans="1:15" ht="15.75">
      <c r="A2" s="630" t="s">
        <v>457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</row>
    <row r="3" spans="1:15" ht="37.5" customHeight="1">
      <c r="A3" s="622" t="s">
        <v>430</v>
      </c>
      <c r="B3" s="622" t="s">
        <v>458</v>
      </c>
      <c r="C3" s="622" t="s">
        <v>431</v>
      </c>
      <c r="D3" s="623" t="s">
        <v>432</v>
      </c>
      <c r="E3" s="624"/>
      <c r="F3" s="622" t="s">
        <v>433</v>
      </c>
      <c r="G3" s="622"/>
      <c r="H3" s="622" t="s">
        <v>434</v>
      </c>
      <c r="I3" s="622"/>
      <c r="J3" s="622" t="s">
        <v>435</v>
      </c>
      <c r="K3" s="622"/>
      <c r="L3" s="622" t="s">
        <v>436</v>
      </c>
      <c r="M3" s="622"/>
      <c r="N3" s="631" t="s">
        <v>437</v>
      </c>
      <c r="O3" s="631" t="s">
        <v>438</v>
      </c>
    </row>
    <row r="4" spans="1:15" ht="15" customHeight="1">
      <c r="A4" s="622"/>
      <c r="B4" s="622"/>
      <c r="C4" s="622"/>
      <c r="D4" s="625"/>
      <c r="E4" s="626"/>
      <c r="F4" s="622"/>
      <c r="G4" s="622"/>
      <c r="H4" s="622"/>
      <c r="I4" s="622"/>
      <c r="J4" s="622"/>
      <c r="K4" s="622"/>
      <c r="L4" s="622"/>
      <c r="M4" s="622"/>
      <c r="N4" s="631"/>
      <c r="O4" s="631"/>
    </row>
    <row r="5" spans="1:15" ht="18" customHeight="1">
      <c r="A5" s="622"/>
      <c r="B5" s="622"/>
      <c r="C5" s="622"/>
      <c r="D5" s="627"/>
      <c r="E5" s="628"/>
      <c r="F5" s="622"/>
      <c r="G5" s="622"/>
      <c r="H5" s="622"/>
      <c r="I5" s="622"/>
      <c r="J5" s="622"/>
      <c r="K5" s="622"/>
      <c r="L5" s="622"/>
      <c r="M5" s="622"/>
      <c r="N5" s="631"/>
      <c r="O5" s="631"/>
    </row>
    <row r="6" spans="1:15" ht="22.5" customHeight="1">
      <c r="A6" s="622"/>
      <c r="B6" s="622"/>
      <c r="C6" s="403" t="s">
        <v>76</v>
      </c>
      <c r="D6" s="403" t="s">
        <v>439</v>
      </c>
      <c r="E6" s="403" t="s">
        <v>440</v>
      </c>
      <c r="F6" s="403" t="s">
        <v>439</v>
      </c>
      <c r="G6" s="403" t="s">
        <v>440</v>
      </c>
      <c r="H6" s="403" t="s">
        <v>76</v>
      </c>
      <c r="I6" s="403" t="s">
        <v>440</v>
      </c>
      <c r="J6" s="403" t="s">
        <v>439</v>
      </c>
      <c r="K6" s="403" t="s">
        <v>440</v>
      </c>
      <c r="L6" s="403" t="s">
        <v>76</v>
      </c>
      <c r="M6" s="403" t="s">
        <v>440</v>
      </c>
      <c r="N6" s="631"/>
      <c r="O6" s="631"/>
    </row>
    <row r="7" spans="1:15" ht="13.5">
      <c r="A7" s="414" t="s">
        <v>441</v>
      </c>
      <c r="B7" s="414" t="s">
        <v>442</v>
      </c>
      <c r="C7" s="415" t="s">
        <v>443</v>
      </c>
      <c r="D7" s="415" t="s">
        <v>444</v>
      </c>
      <c r="E7" s="415" t="s">
        <v>445</v>
      </c>
      <c r="F7" s="415" t="s">
        <v>446</v>
      </c>
      <c r="G7" s="415" t="s">
        <v>447</v>
      </c>
      <c r="H7" s="415" t="s">
        <v>448</v>
      </c>
      <c r="I7" s="415" t="s">
        <v>449</v>
      </c>
      <c r="J7" s="415" t="s">
        <v>450</v>
      </c>
      <c r="K7" s="415" t="s">
        <v>451</v>
      </c>
      <c r="L7" s="415" t="s">
        <v>452</v>
      </c>
      <c r="M7" s="415" t="s">
        <v>453</v>
      </c>
      <c r="N7" s="415" t="s">
        <v>454</v>
      </c>
      <c r="O7" s="415" t="s">
        <v>455</v>
      </c>
    </row>
    <row r="8" spans="1:15" ht="15">
      <c r="A8" s="404">
        <v>1</v>
      </c>
      <c r="B8" s="405" t="s">
        <v>251</v>
      </c>
      <c r="C8" s="406">
        <v>80</v>
      </c>
      <c r="D8" s="407">
        <v>70</v>
      </c>
      <c r="E8" s="408">
        <v>3482.79</v>
      </c>
      <c r="F8" s="406">
        <v>48</v>
      </c>
      <c r="G8" s="408">
        <v>1749.54</v>
      </c>
      <c r="H8" s="407">
        <v>19</v>
      </c>
      <c r="I8" s="408">
        <v>699.04</v>
      </c>
      <c r="J8" s="407">
        <f>+D8-F8</f>
        <v>22</v>
      </c>
      <c r="K8" s="408">
        <f>+E8-G8</f>
        <v>1733.25</v>
      </c>
      <c r="L8" s="407">
        <f>+F8-H8</f>
        <v>29</v>
      </c>
      <c r="M8" s="408">
        <f>+G8-I8</f>
        <v>1050.5</v>
      </c>
      <c r="N8" s="408">
        <f>F8*100/C8</f>
        <v>60</v>
      </c>
      <c r="O8" s="408">
        <f>H8*100/C8</f>
        <v>23.75</v>
      </c>
    </row>
    <row r="9" spans="1:15" ht="15">
      <c r="A9" s="404">
        <v>2</v>
      </c>
      <c r="B9" s="405" t="s">
        <v>252</v>
      </c>
      <c r="C9" s="406">
        <v>10</v>
      </c>
      <c r="D9" s="407">
        <v>13</v>
      </c>
      <c r="E9" s="408">
        <v>835.47</v>
      </c>
      <c r="F9" s="406">
        <v>9</v>
      </c>
      <c r="G9" s="408">
        <v>451.13</v>
      </c>
      <c r="H9" s="407">
        <v>1</v>
      </c>
      <c r="I9" s="408">
        <v>5.5</v>
      </c>
      <c r="J9" s="407">
        <f aca="true" t="shared" si="0" ref="J9:M45">+D9-F9</f>
        <v>4</v>
      </c>
      <c r="K9" s="408">
        <f t="shared" si="0"/>
        <v>384.34000000000003</v>
      </c>
      <c r="L9" s="407">
        <f t="shared" si="0"/>
        <v>8</v>
      </c>
      <c r="M9" s="408">
        <f t="shared" si="0"/>
        <v>445.63</v>
      </c>
      <c r="N9" s="408">
        <f aca="true" t="shared" si="1" ref="N9:N46">F9*100/C9</f>
        <v>90</v>
      </c>
      <c r="O9" s="408">
        <f aca="true" t="shared" si="2" ref="O9:O46">H9*100/C9</f>
        <v>10</v>
      </c>
    </row>
    <row r="10" spans="1:15" ht="15">
      <c r="A10" s="404">
        <v>3</v>
      </c>
      <c r="B10" s="405" t="s">
        <v>193</v>
      </c>
      <c r="C10" s="406">
        <v>5</v>
      </c>
      <c r="D10" s="407">
        <v>19</v>
      </c>
      <c r="E10" s="408">
        <v>1466.33</v>
      </c>
      <c r="F10" s="406">
        <v>9</v>
      </c>
      <c r="G10" s="408">
        <v>481.78</v>
      </c>
      <c r="H10" s="407">
        <v>1</v>
      </c>
      <c r="I10" s="408">
        <v>12.45</v>
      </c>
      <c r="J10" s="407">
        <f t="shared" si="0"/>
        <v>10</v>
      </c>
      <c r="K10" s="408">
        <f t="shared" si="0"/>
        <v>984.55</v>
      </c>
      <c r="L10" s="407">
        <f t="shared" si="0"/>
        <v>8</v>
      </c>
      <c r="M10" s="408">
        <f t="shared" si="0"/>
        <v>469.33</v>
      </c>
      <c r="N10" s="408">
        <f t="shared" si="1"/>
        <v>180</v>
      </c>
      <c r="O10" s="408">
        <f t="shared" si="2"/>
        <v>20</v>
      </c>
    </row>
    <row r="11" spans="1:15" ht="15">
      <c r="A11" s="404">
        <v>4</v>
      </c>
      <c r="B11" s="405" t="s">
        <v>253</v>
      </c>
      <c r="C11" s="406">
        <v>80</v>
      </c>
      <c r="D11" s="407">
        <v>114</v>
      </c>
      <c r="E11" s="408">
        <v>4097.11</v>
      </c>
      <c r="F11" s="406">
        <v>59</v>
      </c>
      <c r="G11" s="408">
        <v>2492.68</v>
      </c>
      <c r="H11" s="407">
        <v>19</v>
      </c>
      <c r="I11" s="408">
        <v>408</v>
      </c>
      <c r="J11" s="407">
        <f t="shared" si="0"/>
        <v>55</v>
      </c>
      <c r="K11" s="408">
        <f t="shared" si="0"/>
        <v>1604.4299999999998</v>
      </c>
      <c r="L11" s="407">
        <f t="shared" si="0"/>
        <v>40</v>
      </c>
      <c r="M11" s="408">
        <f t="shared" si="0"/>
        <v>2084.68</v>
      </c>
      <c r="N11" s="408">
        <f t="shared" si="1"/>
        <v>73.75</v>
      </c>
      <c r="O11" s="408">
        <f t="shared" si="2"/>
        <v>23.75</v>
      </c>
    </row>
    <row r="12" spans="1:15" ht="15">
      <c r="A12" s="404">
        <v>5</v>
      </c>
      <c r="B12" s="405" t="s">
        <v>459</v>
      </c>
      <c r="C12" s="406">
        <v>140</v>
      </c>
      <c r="D12" s="407">
        <v>248</v>
      </c>
      <c r="E12" s="408">
        <v>11655.98</v>
      </c>
      <c r="F12" s="406">
        <v>211</v>
      </c>
      <c r="G12" s="408">
        <v>10443.07</v>
      </c>
      <c r="H12" s="407">
        <v>126</v>
      </c>
      <c r="I12" s="408">
        <v>5105.44</v>
      </c>
      <c r="J12" s="407">
        <f t="shared" si="0"/>
        <v>37</v>
      </c>
      <c r="K12" s="408">
        <f t="shared" si="0"/>
        <v>1212.9099999999999</v>
      </c>
      <c r="L12" s="407">
        <f t="shared" si="0"/>
        <v>85</v>
      </c>
      <c r="M12" s="408">
        <f t="shared" si="0"/>
        <v>5337.63</v>
      </c>
      <c r="N12" s="408">
        <f t="shared" si="1"/>
        <v>150.71428571428572</v>
      </c>
      <c r="O12" s="408">
        <f t="shared" si="2"/>
        <v>90</v>
      </c>
    </row>
    <row r="13" spans="1:15" ht="15">
      <c r="A13" s="404">
        <v>6</v>
      </c>
      <c r="B13" s="405" t="s">
        <v>255</v>
      </c>
      <c r="C13" s="406">
        <v>45</v>
      </c>
      <c r="D13" s="407">
        <v>127</v>
      </c>
      <c r="E13" s="408">
        <v>8207.4</v>
      </c>
      <c r="F13" s="406">
        <v>79</v>
      </c>
      <c r="G13" s="408">
        <v>4204.48</v>
      </c>
      <c r="H13" s="407">
        <v>48</v>
      </c>
      <c r="I13" s="408">
        <v>1430.88</v>
      </c>
      <c r="J13" s="407">
        <f t="shared" si="0"/>
        <v>48</v>
      </c>
      <c r="K13" s="408">
        <f t="shared" si="0"/>
        <v>4002.92</v>
      </c>
      <c r="L13" s="407">
        <f t="shared" si="0"/>
        <v>31</v>
      </c>
      <c r="M13" s="408">
        <f t="shared" si="0"/>
        <v>2773.5999999999995</v>
      </c>
      <c r="N13" s="408">
        <f t="shared" si="1"/>
        <v>175.55555555555554</v>
      </c>
      <c r="O13" s="408">
        <f t="shared" si="2"/>
        <v>106.66666666666667</v>
      </c>
    </row>
    <row r="14" spans="1:15" ht="15">
      <c r="A14" s="404">
        <v>7</v>
      </c>
      <c r="B14" s="405" t="s">
        <v>256</v>
      </c>
      <c r="C14" s="406">
        <v>45</v>
      </c>
      <c r="D14" s="407">
        <v>102</v>
      </c>
      <c r="E14" s="408">
        <v>5443.19</v>
      </c>
      <c r="F14" s="406">
        <v>69</v>
      </c>
      <c r="G14" s="408">
        <v>3602.96</v>
      </c>
      <c r="H14" s="407">
        <v>19</v>
      </c>
      <c r="I14" s="408">
        <v>829.6</v>
      </c>
      <c r="J14" s="407">
        <f t="shared" si="0"/>
        <v>33</v>
      </c>
      <c r="K14" s="408">
        <f t="shared" si="0"/>
        <v>1840.2299999999996</v>
      </c>
      <c r="L14" s="407">
        <f t="shared" si="0"/>
        <v>50</v>
      </c>
      <c r="M14" s="408">
        <f t="shared" si="0"/>
        <v>2773.36</v>
      </c>
      <c r="N14" s="408">
        <f t="shared" si="1"/>
        <v>153.33333333333334</v>
      </c>
      <c r="O14" s="408">
        <f t="shared" si="2"/>
        <v>42.22222222222222</v>
      </c>
    </row>
    <row r="15" spans="1:15" ht="15">
      <c r="A15" s="404">
        <v>8</v>
      </c>
      <c r="B15" s="405" t="s">
        <v>257</v>
      </c>
      <c r="C15" s="406">
        <v>200</v>
      </c>
      <c r="D15" s="407">
        <v>343</v>
      </c>
      <c r="E15" s="408">
        <v>14955.94</v>
      </c>
      <c r="F15" s="406">
        <v>263</v>
      </c>
      <c r="G15" s="408">
        <v>8694.02</v>
      </c>
      <c r="H15" s="407">
        <v>145</v>
      </c>
      <c r="I15" s="408">
        <v>5105.44</v>
      </c>
      <c r="J15" s="407">
        <f t="shared" si="0"/>
        <v>80</v>
      </c>
      <c r="K15" s="408">
        <f t="shared" si="0"/>
        <v>6261.92</v>
      </c>
      <c r="L15" s="407">
        <f t="shared" si="0"/>
        <v>118</v>
      </c>
      <c r="M15" s="408">
        <f t="shared" si="0"/>
        <v>3588.580000000001</v>
      </c>
      <c r="N15" s="408">
        <f t="shared" si="1"/>
        <v>131.5</v>
      </c>
      <c r="O15" s="408">
        <f t="shared" si="2"/>
        <v>72.5</v>
      </c>
    </row>
    <row r="16" spans="1:15" ht="15">
      <c r="A16" s="404">
        <v>9</v>
      </c>
      <c r="B16" s="405" t="s">
        <v>191</v>
      </c>
      <c r="C16" s="406">
        <v>20</v>
      </c>
      <c r="D16" s="407">
        <v>19</v>
      </c>
      <c r="E16" s="408">
        <v>352.65</v>
      </c>
      <c r="F16" s="406">
        <v>0</v>
      </c>
      <c r="G16" s="408">
        <v>0</v>
      </c>
      <c r="H16" s="407">
        <v>0</v>
      </c>
      <c r="I16" s="408">
        <v>0</v>
      </c>
      <c r="J16" s="407">
        <f t="shared" si="0"/>
        <v>19</v>
      </c>
      <c r="K16" s="408">
        <f t="shared" si="0"/>
        <v>352.65</v>
      </c>
      <c r="L16" s="407">
        <f t="shared" si="0"/>
        <v>0</v>
      </c>
      <c r="M16" s="408">
        <f t="shared" si="0"/>
        <v>0</v>
      </c>
      <c r="N16" s="408">
        <f t="shared" si="1"/>
        <v>0</v>
      </c>
      <c r="O16" s="408">
        <f t="shared" si="2"/>
        <v>0</v>
      </c>
    </row>
    <row r="17" spans="1:15" ht="15">
      <c r="A17" s="404">
        <v>10</v>
      </c>
      <c r="B17" s="405" t="s">
        <v>460</v>
      </c>
      <c r="C17" s="406">
        <v>15</v>
      </c>
      <c r="D17" s="407">
        <v>19</v>
      </c>
      <c r="E17" s="408">
        <v>1392.1</v>
      </c>
      <c r="F17" s="406">
        <v>11</v>
      </c>
      <c r="G17" s="408">
        <v>608.77</v>
      </c>
      <c r="H17" s="407">
        <v>2</v>
      </c>
      <c r="I17" s="408">
        <v>35.2</v>
      </c>
      <c r="J17" s="407">
        <f t="shared" si="0"/>
        <v>8</v>
      </c>
      <c r="K17" s="408">
        <f t="shared" si="0"/>
        <v>783.3299999999999</v>
      </c>
      <c r="L17" s="407">
        <f t="shared" si="0"/>
        <v>9</v>
      </c>
      <c r="M17" s="408">
        <f t="shared" si="0"/>
        <v>573.5699999999999</v>
      </c>
      <c r="N17" s="408">
        <f t="shared" si="1"/>
        <v>73.33333333333333</v>
      </c>
      <c r="O17" s="408">
        <f t="shared" si="2"/>
        <v>13.333333333333334</v>
      </c>
    </row>
    <row r="18" spans="1:15" ht="15">
      <c r="A18" s="404">
        <v>11</v>
      </c>
      <c r="B18" s="405" t="s">
        <v>199</v>
      </c>
      <c r="C18" s="406">
        <v>30</v>
      </c>
      <c r="D18" s="407">
        <v>19</v>
      </c>
      <c r="E18" s="408">
        <v>1273.73</v>
      </c>
      <c r="F18" s="406">
        <v>9</v>
      </c>
      <c r="G18" s="408">
        <v>454.77</v>
      </c>
      <c r="H18" s="407">
        <v>1</v>
      </c>
      <c r="I18" s="408">
        <v>6.52</v>
      </c>
      <c r="J18" s="407">
        <f t="shared" si="0"/>
        <v>10</v>
      </c>
      <c r="K18" s="408">
        <f t="shared" si="0"/>
        <v>818.96</v>
      </c>
      <c r="L18" s="407">
        <f t="shared" si="0"/>
        <v>8</v>
      </c>
      <c r="M18" s="408">
        <f t="shared" si="0"/>
        <v>448.25</v>
      </c>
      <c r="N18" s="408">
        <f t="shared" si="1"/>
        <v>30</v>
      </c>
      <c r="O18" s="408">
        <f t="shared" si="2"/>
        <v>3.3333333333333335</v>
      </c>
    </row>
    <row r="19" spans="1:15" ht="15">
      <c r="A19" s="404">
        <v>12</v>
      </c>
      <c r="B19" s="405" t="s">
        <v>461</v>
      </c>
      <c r="C19" s="406">
        <v>5</v>
      </c>
      <c r="D19" s="407">
        <v>13</v>
      </c>
      <c r="E19" s="408">
        <v>803.07</v>
      </c>
      <c r="F19" s="406">
        <v>10</v>
      </c>
      <c r="G19" s="408">
        <v>512.53</v>
      </c>
      <c r="H19" s="407">
        <v>0</v>
      </c>
      <c r="I19" s="408">
        <v>0</v>
      </c>
      <c r="J19" s="407">
        <f t="shared" si="0"/>
        <v>3</v>
      </c>
      <c r="K19" s="408">
        <f t="shared" si="0"/>
        <v>290.5400000000001</v>
      </c>
      <c r="L19" s="407">
        <f t="shared" si="0"/>
        <v>10</v>
      </c>
      <c r="M19" s="408">
        <f t="shared" si="0"/>
        <v>512.53</v>
      </c>
      <c r="N19" s="408">
        <f t="shared" si="1"/>
        <v>200</v>
      </c>
      <c r="O19" s="408">
        <f t="shared" si="2"/>
        <v>0</v>
      </c>
    </row>
    <row r="20" spans="1:15" ht="15">
      <c r="A20" s="404">
        <v>15</v>
      </c>
      <c r="B20" s="405" t="s">
        <v>462</v>
      </c>
      <c r="C20" s="406">
        <v>10</v>
      </c>
      <c r="D20" s="407">
        <v>13</v>
      </c>
      <c r="E20" s="408">
        <v>722.76</v>
      </c>
      <c r="F20" s="406">
        <v>0</v>
      </c>
      <c r="G20" s="408">
        <v>0</v>
      </c>
      <c r="H20" s="407">
        <v>0</v>
      </c>
      <c r="I20" s="408">
        <v>0</v>
      </c>
      <c r="J20" s="407">
        <f t="shared" si="0"/>
        <v>13</v>
      </c>
      <c r="K20" s="408">
        <f t="shared" si="0"/>
        <v>722.76</v>
      </c>
      <c r="L20" s="407">
        <f t="shared" si="0"/>
        <v>0</v>
      </c>
      <c r="M20" s="408">
        <f t="shared" si="0"/>
        <v>0</v>
      </c>
      <c r="N20" s="408">
        <f t="shared" si="1"/>
        <v>0</v>
      </c>
      <c r="O20" s="408">
        <f t="shared" si="2"/>
        <v>0</v>
      </c>
    </row>
    <row r="21" spans="1:15" ht="15">
      <c r="A21" s="404">
        <v>17</v>
      </c>
      <c r="B21" s="405" t="s">
        <v>463</v>
      </c>
      <c r="C21" s="406">
        <v>10</v>
      </c>
      <c r="D21" s="407">
        <v>7</v>
      </c>
      <c r="E21" s="408">
        <v>177.73</v>
      </c>
      <c r="F21" s="406">
        <v>0</v>
      </c>
      <c r="G21" s="408">
        <v>0</v>
      </c>
      <c r="H21" s="407">
        <v>0</v>
      </c>
      <c r="I21" s="408">
        <v>0</v>
      </c>
      <c r="J21" s="407">
        <f t="shared" si="0"/>
        <v>7</v>
      </c>
      <c r="K21" s="408">
        <f t="shared" si="0"/>
        <v>177.73</v>
      </c>
      <c r="L21" s="407">
        <f t="shared" si="0"/>
        <v>0</v>
      </c>
      <c r="M21" s="408">
        <f t="shared" si="0"/>
        <v>0</v>
      </c>
      <c r="N21" s="408">
        <f t="shared" si="1"/>
        <v>0</v>
      </c>
      <c r="O21" s="408">
        <f t="shared" si="2"/>
        <v>0</v>
      </c>
    </row>
    <row r="22" spans="1:15" ht="15">
      <c r="A22" s="404">
        <v>18</v>
      </c>
      <c r="B22" s="405" t="s">
        <v>258</v>
      </c>
      <c r="C22" s="406">
        <v>15</v>
      </c>
      <c r="D22" s="407">
        <v>43</v>
      </c>
      <c r="E22" s="408">
        <v>2195.15</v>
      </c>
      <c r="F22" s="406">
        <v>7</v>
      </c>
      <c r="G22" s="408">
        <v>317.86</v>
      </c>
      <c r="H22" s="407">
        <v>1</v>
      </c>
      <c r="I22" s="408">
        <v>6.75</v>
      </c>
      <c r="J22" s="407">
        <f t="shared" si="0"/>
        <v>36</v>
      </c>
      <c r="K22" s="408">
        <f t="shared" si="0"/>
        <v>1877.29</v>
      </c>
      <c r="L22" s="407">
        <f t="shared" si="0"/>
        <v>6</v>
      </c>
      <c r="M22" s="408">
        <f t="shared" si="0"/>
        <v>311.11</v>
      </c>
      <c r="N22" s="408">
        <f t="shared" si="1"/>
        <v>46.666666666666664</v>
      </c>
      <c r="O22" s="408">
        <f t="shared" si="2"/>
        <v>6.666666666666667</v>
      </c>
    </row>
    <row r="23" spans="1:15" ht="15">
      <c r="A23" s="404">
        <v>19</v>
      </c>
      <c r="B23" s="405" t="s">
        <v>464</v>
      </c>
      <c r="C23" s="406">
        <v>10</v>
      </c>
      <c r="D23" s="407">
        <v>6</v>
      </c>
      <c r="E23" s="408">
        <v>398.04</v>
      </c>
      <c r="F23" s="406">
        <v>0</v>
      </c>
      <c r="G23" s="408">
        <v>0</v>
      </c>
      <c r="H23" s="407">
        <v>0</v>
      </c>
      <c r="I23" s="408">
        <v>0</v>
      </c>
      <c r="J23" s="407">
        <f t="shared" si="0"/>
        <v>6</v>
      </c>
      <c r="K23" s="408">
        <f t="shared" si="0"/>
        <v>398.04</v>
      </c>
      <c r="L23" s="407">
        <f t="shared" si="0"/>
        <v>0</v>
      </c>
      <c r="M23" s="408">
        <f t="shared" si="0"/>
        <v>0</v>
      </c>
      <c r="N23" s="408">
        <f t="shared" si="1"/>
        <v>0</v>
      </c>
      <c r="O23" s="408">
        <f t="shared" si="2"/>
        <v>0</v>
      </c>
    </row>
    <row r="24" spans="1:15" ht="15">
      <c r="A24" s="404">
        <v>20</v>
      </c>
      <c r="B24" s="405" t="s">
        <v>260</v>
      </c>
      <c r="C24" s="406">
        <v>15</v>
      </c>
      <c r="D24" s="407">
        <v>25</v>
      </c>
      <c r="E24" s="408">
        <v>1131.28</v>
      </c>
      <c r="F24" s="406">
        <v>17</v>
      </c>
      <c r="G24" s="408">
        <v>748.17</v>
      </c>
      <c r="H24" s="407">
        <v>4</v>
      </c>
      <c r="I24" s="408">
        <v>34.5</v>
      </c>
      <c r="J24" s="407">
        <f t="shared" si="0"/>
        <v>8</v>
      </c>
      <c r="K24" s="408">
        <f t="shared" si="0"/>
        <v>383.11</v>
      </c>
      <c r="L24" s="407">
        <f t="shared" si="0"/>
        <v>13</v>
      </c>
      <c r="M24" s="408">
        <f t="shared" si="0"/>
        <v>713.67</v>
      </c>
      <c r="N24" s="408">
        <f t="shared" si="1"/>
        <v>113.33333333333333</v>
      </c>
      <c r="O24" s="408">
        <f t="shared" si="2"/>
        <v>26.666666666666668</v>
      </c>
    </row>
    <row r="25" spans="1:15" ht="15">
      <c r="A25" s="404">
        <v>21</v>
      </c>
      <c r="B25" s="405" t="s">
        <v>340</v>
      </c>
      <c r="C25" s="406"/>
      <c r="D25" s="407">
        <v>0</v>
      </c>
      <c r="E25" s="408">
        <v>0</v>
      </c>
      <c r="F25" s="406">
        <v>0</v>
      </c>
      <c r="G25" s="408">
        <v>0</v>
      </c>
      <c r="H25" s="407">
        <v>0</v>
      </c>
      <c r="I25" s="408">
        <v>0</v>
      </c>
      <c r="J25" s="407">
        <f t="shared" si="0"/>
        <v>0</v>
      </c>
      <c r="K25" s="408">
        <f t="shared" si="0"/>
        <v>0</v>
      </c>
      <c r="L25" s="407">
        <f t="shared" si="0"/>
        <v>0</v>
      </c>
      <c r="M25" s="408">
        <f t="shared" si="0"/>
        <v>0</v>
      </c>
      <c r="N25" s="408">
        <v>0</v>
      </c>
      <c r="O25" s="408">
        <v>0</v>
      </c>
    </row>
    <row r="26" spans="1:15" ht="15">
      <c r="A26" s="404">
        <v>23</v>
      </c>
      <c r="B26" s="405" t="s">
        <v>465</v>
      </c>
      <c r="C26" s="406">
        <v>1</v>
      </c>
      <c r="D26" s="407">
        <v>0</v>
      </c>
      <c r="E26" s="408">
        <v>0</v>
      </c>
      <c r="F26" s="406">
        <v>0</v>
      </c>
      <c r="G26" s="408">
        <v>0</v>
      </c>
      <c r="H26" s="407">
        <v>0</v>
      </c>
      <c r="I26" s="408">
        <v>0</v>
      </c>
      <c r="J26" s="407">
        <f t="shared" si="0"/>
        <v>0</v>
      </c>
      <c r="K26" s="408">
        <f t="shared" si="0"/>
        <v>0</v>
      </c>
      <c r="L26" s="407">
        <f t="shared" si="0"/>
        <v>0</v>
      </c>
      <c r="M26" s="408">
        <f t="shared" si="0"/>
        <v>0</v>
      </c>
      <c r="N26" s="408">
        <f t="shared" si="1"/>
        <v>0</v>
      </c>
      <c r="O26" s="408">
        <f t="shared" si="2"/>
        <v>0</v>
      </c>
    </row>
    <row r="27" spans="1:15" ht="15">
      <c r="A27" s="404">
        <v>27</v>
      </c>
      <c r="B27" s="405" t="s">
        <v>341</v>
      </c>
      <c r="C27" s="406">
        <v>0</v>
      </c>
      <c r="D27" s="407">
        <v>0</v>
      </c>
      <c r="E27" s="408">
        <v>0</v>
      </c>
      <c r="F27" s="406">
        <v>0</v>
      </c>
      <c r="G27" s="408">
        <v>0</v>
      </c>
      <c r="H27" s="407">
        <v>0</v>
      </c>
      <c r="I27" s="408">
        <v>0</v>
      </c>
      <c r="J27" s="407">
        <f t="shared" si="0"/>
        <v>0</v>
      </c>
      <c r="K27" s="408">
        <f t="shared" si="0"/>
        <v>0</v>
      </c>
      <c r="L27" s="407">
        <f t="shared" si="0"/>
        <v>0</v>
      </c>
      <c r="M27" s="408">
        <f t="shared" si="0"/>
        <v>0</v>
      </c>
      <c r="N27" s="408">
        <v>0</v>
      </c>
      <c r="O27" s="408">
        <v>0</v>
      </c>
    </row>
    <row r="28" spans="1:15" ht="15">
      <c r="A28" s="404">
        <v>28</v>
      </c>
      <c r="B28" s="405" t="s">
        <v>466</v>
      </c>
      <c r="C28" s="406">
        <v>12</v>
      </c>
      <c r="D28" s="407">
        <v>6</v>
      </c>
      <c r="E28" s="408">
        <v>108.8</v>
      </c>
      <c r="F28" s="406">
        <v>4</v>
      </c>
      <c r="G28" s="408">
        <v>78.8</v>
      </c>
      <c r="H28" s="407">
        <v>1</v>
      </c>
      <c r="I28" s="408">
        <v>12.25</v>
      </c>
      <c r="J28" s="407">
        <f t="shared" si="0"/>
        <v>2</v>
      </c>
      <c r="K28" s="408">
        <f t="shared" si="0"/>
        <v>30</v>
      </c>
      <c r="L28" s="407">
        <f t="shared" si="0"/>
        <v>3</v>
      </c>
      <c r="M28" s="408">
        <f t="shared" si="0"/>
        <v>66.55</v>
      </c>
      <c r="N28" s="408">
        <f t="shared" si="1"/>
        <v>33.333333333333336</v>
      </c>
      <c r="O28" s="408">
        <f t="shared" si="2"/>
        <v>8.333333333333334</v>
      </c>
    </row>
    <row r="29" spans="1:15" ht="15">
      <c r="A29" s="404">
        <v>29</v>
      </c>
      <c r="B29" s="405" t="s">
        <v>307</v>
      </c>
      <c r="C29" s="406">
        <v>25</v>
      </c>
      <c r="D29" s="407">
        <v>32</v>
      </c>
      <c r="E29" s="408">
        <v>1286.02</v>
      </c>
      <c r="F29" s="406">
        <v>13</v>
      </c>
      <c r="G29" s="408">
        <v>587.09</v>
      </c>
      <c r="H29" s="407">
        <v>10</v>
      </c>
      <c r="I29" s="408">
        <v>414.24</v>
      </c>
      <c r="J29" s="407">
        <f t="shared" si="0"/>
        <v>19</v>
      </c>
      <c r="K29" s="408">
        <f t="shared" si="0"/>
        <v>698.93</v>
      </c>
      <c r="L29" s="407">
        <f t="shared" si="0"/>
        <v>3</v>
      </c>
      <c r="M29" s="408">
        <f t="shared" si="0"/>
        <v>172.85000000000002</v>
      </c>
      <c r="N29" s="408">
        <f t="shared" si="1"/>
        <v>52</v>
      </c>
      <c r="O29" s="408">
        <f t="shared" si="2"/>
        <v>40</v>
      </c>
    </row>
    <row r="30" spans="1:15" ht="15">
      <c r="A30" s="404">
        <v>30</v>
      </c>
      <c r="B30" s="405" t="s">
        <v>342</v>
      </c>
      <c r="C30" s="406">
        <v>16</v>
      </c>
      <c r="D30" s="407">
        <v>6</v>
      </c>
      <c r="E30" s="408">
        <v>265.36</v>
      </c>
      <c r="F30" s="406">
        <v>0</v>
      </c>
      <c r="G30" s="408">
        <v>0</v>
      </c>
      <c r="H30" s="407">
        <v>0</v>
      </c>
      <c r="I30" s="408">
        <v>0</v>
      </c>
      <c r="J30" s="407">
        <f t="shared" si="0"/>
        <v>6</v>
      </c>
      <c r="K30" s="408">
        <f t="shared" si="0"/>
        <v>265.36</v>
      </c>
      <c r="L30" s="407">
        <f t="shared" si="0"/>
        <v>0</v>
      </c>
      <c r="M30" s="408">
        <f t="shared" si="0"/>
        <v>0</v>
      </c>
      <c r="N30" s="408">
        <f t="shared" si="1"/>
        <v>0</v>
      </c>
      <c r="O30" s="408">
        <f t="shared" si="2"/>
        <v>0</v>
      </c>
    </row>
    <row r="31" spans="1:15" ht="15">
      <c r="A31" s="404">
        <v>31</v>
      </c>
      <c r="B31" s="405" t="s">
        <v>263</v>
      </c>
      <c r="C31" s="406">
        <v>120</v>
      </c>
      <c r="D31" s="407">
        <v>127</v>
      </c>
      <c r="E31" s="408">
        <v>4974.26</v>
      </c>
      <c r="F31" s="406">
        <v>126</v>
      </c>
      <c r="G31" s="408">
        <v>4884.89</v>
      </c>
      <c r="H31" s="407">
        <v>87</v>
      </c>
      <c r="I31" s="408">
        <v>2294.17</v>
      </c>
      <c r="J31" s="407">
        <f t="shared" si="0"/>
        <v>1</v>
      </c>
      <c r="K31" s="408">
        <f t="shared" si="0"/>
        <v>89.36999999999989</v>
      </c>
      <c r="L31" s="407">
        <f t="shared" si="0"/>
        <v>39</v>
      </c>
      <c r="M31" s="408">
        <f t="shared" si="0"/>
        <v>2590.7200000000003</v>
      </c>
      <c r="N31" s="408">
        <f t="shared" si="1"/>
        <v>105</v>
      </c>
      <c r="O31" s="408">
        <f t="shared" si="2"/>
        <v>72.5</v>
      </c>
    </row>
    <row r="32" spans="1:15" ht="15">
      <c r="A32" s="404">
        <v>32</v>
      </c>
      <c r="B32" s="405" t="s">
        <v>467</v>
      </c>
      <c r="C32" s="406">
        <v>0</v>
      </c>
      <c r="D32" s="407">
        <v>0</v>
      </c>
      <c r="E32" s="408">
        <v>0</v>
      </c>
      <c r="F32" s="406">
        <v>0</v>
      </c>
      <c r="G32" s="408">
        <v>0</v>
      </c>
      <c r="H32" s="407">
        <v>0</v>
      </c>
      <c r="I32" s="408">
        <v>0</v>
      </c>
      <c r="J32" s="407">
        <f t="shared" si="0"/>
        <v>0</v>
      </c>
      <c r="K32" s="408">
        <f t="shared" si="0"/>
        <v>0</v>
      </c>
      <c r="L32" s="407">
        <f t="shared" si="0"/>
        <v>0</v>
      </c>
      <c r="M32" s="408">
        <f t="shared" si="0"/>
        <v>0</v>
      </c>
      <c r="N32" s="408">
        <v>0</v>
      </c>
      <c r="O32" s="408">
        <v>0</v>
      </c>
    </row>
    <row r="33" spans="1:15" ht="15">
      <c r="A33" s="404">
        <v>35</v>
      </c>
      <c r="B33" s="405" t="s">
        <v>468</v>
      </c>
      <c r="C33" s="406">
        <v>10</v>
      </c>
      <c r="D33" s="407">
        <v>13</v>
      </c>
      <c r="E33" s="408">
        <v>870.17</v>
      </c>
      <c r="F33" s="406">
        <v>0</v>
      </c>
      <c r="G33" s="408">
        <v>0</v>
      </c>
      <c r="H33" s="407">
        <v>0</v>
      </c>
      <c r="I33" s="408">
        <v>0</v>
      </c>
      <c r="J33" s="407">
        <f t="shared" si="0"/>
        <v>13</v>
      </c>
      <c r="K33" s="408">
        <f t="shared" si="0"/>
        <v>870.17</v>
      </c>
      <c r="L33" s="407">
        <f t="shared" si="0"/>
        <v>0</v>
      </c>
      <c r="M33" s="408">
        <f t="shared" si="0"/>
        <v>0</v>
      </c>
      <c r="N33" s="408">
        <f t="shared" si="1"/>
        <v>0</v>
      </c>
      <c r="O33" s="408">
        <f t="shared" si="2"/>
        <v>0</v>
      </c>
    </row>
    <row r="34" spans="1:15" ht="15">
      <c r="A34" s="404">
        <v>36</v>
      </c>
      <c r="B34" s="405" t="s">
        <v>469</v>
      </c>
      <c r="C34" s="406">
        <v>5</v>
      </c>
      <c r="D34" s="407">
        <v>0</v>
      </c>
      <c r="E34" s="408">
        <v>0</v>
      </c>
      <c r="F34" s="406">
        <v>0</v>
      </c>
      <c r="G34" s="408">
        <v>0</v>
      </c>
      <c r="H34" s="407">
        <v>0</v>
      </c>
      <c r="I34" s="408">
        <v>0</v>
      </c>
      <c r="J34" s="407">
        <f t="shared" si="0"/>
        <v>0</v>
      </c>
      <c r="K34" s="408">
        <f t="shared" si="0"/>
        <v>0</v>
      </c>
      <c r="L34" s="407">
        <f t="shared" si="0"/>
        <v>0</v>
      </c>
      <c r="M34" s="408">
        <f t="shared" si="0"/>
        <v>0</v>
      </c>
      <c r="N34" s="408">
        <f t="shared" si="1"/>
        <v>0</v>
      </c>
      <c r="O34" s="408">
        <f t="shared" si="2"/>
        <v>0</v>
      </c>
    </row>
    <row r="35" spans="1:15" ht="15">
      <c r="A35" s="404">
        <v>37</v>
      </c>
      <c r="B35" s="405" t="s">
        <v>274</v>
      </c>
      <c r="C35" s="406">
        <v>370</v>
      </c>
      <c r="D35" s="407">
        <v>477</v>
      </c>
      <c r="E35" s="408">
        <v>18689.28</v>
      </c>
      <c r="F35" s="406">
        <v>261</v>
      </c>
      <c r="G35" s="408">
        <v>11750.19</v>
      </c>
      <c r="H35" s="407">
        <v>135</v>
      </c>
      <c r="I35" s="408">
        <v>2932.16</v>
      </c>
      <c r="J35" s="407">
        <f t="shared" si="0"/>
        <v>216</v>
      </c>
      <c r="K35" s="408">
        <f t="shared" si="0"/>
        <v>6939.089999999998</v>
      </c>
      <c r="L35" s="407">
        <f t="shared" si="0"/>
        <v>126</v>
      </c>
      <c r="M35" s="408">
        <f t="shared" si="0"/>
        <v>8818.03</v>
      </c>
      <c r="N35" s="408">
        <f t="shared" si="1"/>
        <v>70.54054054054055</v>
      </c>
      <c r="O35" s="408">
        <f t="shared" si="2"/>
        <v>36.486486486486484</v>
      </c>
    </row>
    <row r="36" spans="1:15" ht="15">
      <c r="A36" s="404">
        <v>38</v>
      </c>
      <c r="B36" s="405" t="s">
        <v>470</v>
      </c>
      <c r="C36" s="406">
        <v>2</v>
      </c>
      <c r="D36" s="407">
        <v>0</v>
      </c>
      <c r="E36" s="408">
        <v>0</v>
      </c>
      <c r="F36" s="406">
        <v>0</v>
      </c>
      <c r="G36" s="408">
        <v>0</v>
      </c>
      <c r="H36" s="407">
        <v>0</v>
      </c>
      <c r="I36" s="408">
        <v>0</v>
      </c>
      <c r="J36" s="407">
        <f t="shared" si="0"/>
        <v>0</v>
      </c>
      <c r="K36" s="408">
        <f t="shared" si="0"/>
        <v>0</v>
      </c>
      <c r="L36" s="407">
        <f t="shared" si="0"/>
        <v>0</v>
      </c>
      <c r="M36" s="408">
        <f t="shared" si="0"/>
        <v>0</v>
      </c>
      <c r="N36" s="408">
        <f t="shared" si="1"/>
        <v>0</v>
      </c>
      <c r="O36" s="408">
        <f t="shared" si="2"/>
        <v>0</v>
      </c>
    </row>
    <row r="37" spans="1:15" ht="15">
      <c r="A37" s="404">
        <v>39</v>
      </c>
      <c r="B37" s="405" t="s">
        <v>471</v>
      </c>
      <c r="C37" s="406">
        <v>5</v>
      </c>
      <c r="D37" s="407">
        <v>0</v>
      </c>
      <c r="E37" s="408">
        <v>0</v>
      </c>
      <c r="F37" s="406">
        <v>0</v>
      </c>
      <c r="G37" s="408">
        <v>0</v>
      </c>
      <c r="H37" s="407">
        <v>0</v>
      </c>
      <c r="I37" s="408">
        <v>0</v>
      </c>
      <c r="J37" s="407">
        <f t="shared" si="0"/>
        <v>0</v>
      </c>
      <c r="K37" s="408">
        <f t="shared" si="0"/>
        <v>0</v>
      </c>
      <c r="L37" s="407">
        <f t="shared" si="0"/>
        <v>0</v>
      </c>
      <c r="M37" s="408">
        <f t="shared" si="0"/>
        <v>0</v>
      </c>
      <c r="N37" s="408">
        <f t="shared" si="1"/>
        <v>0</v>
      </c>
      <c r="O37" s="408">
        <f t="shared" si="2"/>
        <v>0</v>
      </c>
    </row>
    <row r="38" spans="1:15" ht="15">
      <c r="A38" s="404">
        <v>40</v>
      </c>
      <c r="B38" s="405" t="s">
        <v>472</v>
      </c>
      <c r="C38" s="406">
        <v>2</v>
      </c>
      <c r="D38" s="407">
        <v>0</v>
      </c>
      <c r="E38" s="408">
        <v>0</v>
      </c>
      <c r="F38" s="406">
        <v>0</v>
      </c>
      <c r="G38" s="408">
        <v>0</v>
      </c>
      <c r="H38" s="407">
        <v>0</v>
      </c>
      <c r="I38" s="408">
        <v>0</v>
      </c>
      <c r="J38" s="407">
        <f t="shared" si="0"/>
        <v>0</v>
      </c>
      <c r="K38" s="408">
        <f t="shared" si="0"/>
        <v>0</v>
      </c>
      <c r="L38" s="407">
        <f t="shared" si="0"/>
        <v>0</v>
      </c>
      <c r="M38" s="408">
        <f t="shared" si="0"/>
        <v>0</v>
      </c>
      <c r="N38" s="408">
        <f t="shared" si="1"/>
        <v>0</v>
      </c>
      <c r="O38" s="408">
        <f t="shared" si="2"/>
        <v>0</v>
      </c>
    </row>
    <row r="39" spans="1:15" ht="15">
      <c r="A39" s="404">
        <v>41</v>
      </c>
      <c r="B39" s="405" t="s">
        <v>264</v>
      </c>
      <c r="C39" s="406">
        <v>30</v>
      </c>
      <c r="D39" s="407">
        <v>19</v>
      </c>
      <c r="E39" s="408">
        <v>847.83</v>
      </c>
      <c r="F39" s="406">
        <v>13</v>
      </c>
      <c r="G39" s="408">
        <v>589.32</v>
      </c>
      <c r="H39" s="407">
        <v>2</v>
      </c>
      <c r="I39" s="408">
        <v>54.6</v>
      </c>
      <c r="J39" s="407">
        <f t="shared" si="0"/>
        <v>6</v>
      </c>
      <c r="K39" s="408">
        <f t="shared" si="0"/>
        <v>258.51</v>
      </c>
      <c r="L39" s="407">
        <f t="shared" si="0"/>
        <v>11</v>
      </c>
      <c r="M39" s="408">
        <f t="shared" si="0"/>
        <v>534.72</v>
      </c>
      <c r="N39" s="408">
        <f t="shared" si="1"/>
        <v>43.333333333333336</v>
      </c>
      <c r="O39" s="408">
        <f t="shared" si="2"/>
        <v>6.666666666666667</v>
      </c>
    </row>
    <row r="40" spans="1:15" ht="15">
      <c r="A40" s="404">
        <v>43</v>
      </c>
      <c r="B40" s="405" t="s">
        <v>473</v>
      </c>
      <c r="C40" s="406">
        <v>0</v>
      </c>
      <c r="D40" s="407">
        <v>0</v>
      </c>
      <c r="E40" s="408">
        <v>0</v>
      </c>
      <c r="F40" s="406">
        <v>0</v>
      </c>
      <c r="G40" s="408">
        <v>0</v>
      </c>
      <c r="H40" s="407">
        <v>0</v>
      </c>
      <c r="I40" s="408">
        <v>0</v>
      </c>
      <c r="J40" s="407">
        <f t="shared" si="0"/>
        <v>0</v>
      </c>
      <c r="K40" s="408">
        <f t="shared" si="0"/>
        <v>0</v>
      </c>
      <c r="L40" s="407">
        <f t="shared" si="0"/>
        <v>0</v>
      </c>
      <c r="M40" s="408">
        <f t="shared" si="0"/>
        <v>0</v>
      </c>
      <c r="N40" s="408">
        <v>0</v>
      </c>
      <c r="O40" s="408">
        <v>0</v>
      </c>
    </row>
    <row r="41" spans="1:15" ht="15">
      <c r="A41" s="404">
        <v>44</v>
      </c>
      <c r="B41" s="405" t="s">
        <v>474</v>
      </c>
      <c r="C41" s="406">
        <v>0</v>
      </c>
      <c r="D41" s="407">
        <v>0</v>
      </c>
      <c r="E41" s="408">
        <v>0</v>
      </c>
      <c r="F41" s="406">
        <v>0</v>
      </c>
      <c r="G41" s="408">
        <v>0</v>
      </c>
      <c r="H41" s="407">
        <v>0</v>
      </c>
      <c r="I41" s="408">
        <v>0</v>
      </c>
      <c r="J41" s="407">
        <f t="shared" si="0"/>
        <v>0</v>
      </c>
      <c r="K41" s="408">
        <f t="shared" si="0"/>
        <v>0</v>
      </c>
      <c r="L41" s="407">
        <f t="shared" si="0"/>
        <v>0</v>
      </c>
      <c r="M41" s="408">
        <f t="shared" si="0"/>
        <v>0</v>
      </c>
      <c r="N41" s="408">
        <v>0</v>
      </c>
      <c r="O41" s="408">
        <v>0</v>
      </c>
    </row>
    <row r="42" spans="1:15" ht="15">
      <c r="A42" s="404">
        <v>45</v>
      </c>
      <c r="B42" s="405" t="s">
        <v>475</v>
      </c>
      <c r="C42" s="406">
        <v>50</v>
      </c>
      <c r="D42" s="407">
        <v>70</v>
      </c>
      <c r="E42" s="408">
        <v>2472.6</v>
      </c>
      <c r="F42" s="406">
        <v>63</v>
      </c>
      <c r="G42" s="408">
        <v>1995.72</v>
      </c>
      <c r="H42" s="407">
        <v>48</v>
      </c>
      <c r="I42" s="408">
        <v>1298.94</v>
      </c>
      <c r="J42" s="407">
        <f t="shared" si="0"/>
        <v>7</v>
      </c>
      <c r="K42" s="408">
        <f t="shared" si="0"/>
        <v>476.8799999999999</v>
      </c>
      <c r="L42" s="407">
        <f t="shared" si="0"/>
        <v>15</v>
      </c>
      <c r="M42" s="408">
        <f t="shared" si="0"/>
        <v>696.78</v>
      </c>
      <c r="N42" s="408">
        <f t="shared" si="1"/>
        <v>126</v>
      </c>
      <c r="O42" s="408">
        <f t="shared" si="2"/>
        <v>96</v>
      </c>
    </row>
    <row r="43" spans="1:15" ht="15">
      <c r="A43" s="404">
        <v>46</v>
      </c>
      <c r="B43" s="405" t="s">
        <v>265</v>
      </c>
      <c r="C43" s="406">
        <v>95</v>
      </c>
      <c r="D43" s="407">
        <v>95</v>
      </c>
      <c r="E43" s="408">
        <v>4957.78</v>
      </c>
      <c r="F43" s="406">
        <v>93</v>
      </c>
      <c r="G43" s="408">
        <v>3029.83</v>
      </c>
      <c r="H43" s="407">
        <v>39</v>
      </c>
      <c r="I43" s="408">
        <v>2269.6</v>
      </c>
      <c r="J43" s="407">
        <f t="shared" si="0"/>
        <v>2</v>
      </c>
      <c r="K43" s="408">
        <f t="shared" si="0"/>
        <v>1927.9499999999998</v>
      </c>
      <c r="L43" s="407">
        <f t="shared" si="0"/>
        <v>54</v>
      </c>
      <c r="M43" s="408">
        <f t="shared" si="0"/>
        <v>760.23</v>
      </c>
      <c r="N43" s="408">
        <f t="shared" si="1"/>
        <v>97.89473684210526</v>
      </c>
      <c r="O43" s="408">
        <f t="shared" si="2"/>
        <v>41.05263157894737</v>
      </c>
    </row>
    <row r="44" spans="1:15" ht="15">
      <c r="A44" s="404">
        <v>47</v>
      </c>
      <c r="B44" s="405" t="s">
        <v>266</v>
      </c>
      <c r="C44" s="406">
        <v>2</v>
      </c>
      <c r="D44" s="407">
        <v>0</v>
      </c>
      <c r="E44" s="408">
        <v>0</v>
      </c>
      <c r="F44" s="406">
        <v>0</v>
      </c>
      <c r="G44" s="408">
        <v>0</v>
      </c>
      <c r="H44" s="407">
        <v>0</v>
      </c>
      <c r="I44" s="408">
        <v>0</v>
      </c>
      <c r="J44" s="407">
        <f t="shared" si="0"/>
        <v>0</v>
      </c>
      <c r="K44" s="408">
        <f t="shared" si="0"/>
        <v>0</v>
      </c>
      <c r="L44" s="407">
        <f t="shared" si="0"/>
        <v>0</v>
      </c>
      <c r="M44" s="408">
        <f t="shared" si="0"/>
        <v>0</v>
      </c>
      <c r="N44" s="408">
        <f t="shared" si="1"/>
        <v>0</v>
      </c>
      <c r="O44" s="408">
        <f t="shared" si="2"/>
        <v>0</v>
      </c>
    </row>
    <row r="45" spans="1:15" ht="15">
      <c r="A45" s="404">
        <v>48</v>
      </c>
      <c r="B45" s="405" t="s">
        <v>201</v>
      </c>
      <c r="C45" s="406">
        <v>20</v>
      </c>
      <c r="D45" s="407">
        <v>19</v>
      </c>
      <c r="E45" s="408">
        <v>1052.09</v>
      </c>
      <c r="F45" s="406">
        <v>13</v>
      </c>
      <c r="G45" s="408">
        <v>589.32</v>
      </c>
      <c r="H45" s="407">
        <v>10</v>
      </c>
      <c r="I45" s="408">
        <v>418.2</v>
      </c>
      <c r="J45" s="407">
        <f t="shared" si="0"/>
        <v>6</v>
      </c>
      <c r="K45" s="408">
        <f t="shared" si="0"/>
        <v>462.76999999999987</v>
      </c>
      <c r="L45" s="407">
        <f t="shared" si="0"/>
        <v>3</v>
      </c>
      <c r="M45" s="408">
        <f t="shared" si="0"/>
        <v>171.12000000000006</v>
      </c>
      <c r="N45" s="408">
        <f t="shared" si="1"/>
        <v>65</v>
      </c>
      <c r="O45" s="408">
        <f t="shared" si="2"/>
        <v>50</v>
      </c>
    </row>
    <row r="46" spans="1:15" ht="14.25">
      <c r="A46" s="620" t="s">
        <v>456</v>
      </c>
      <c r="B46" s="621"/>
      <c r="C46" s="417">
        <f aca="true" t="shared" si="3" ref="C46:M46">SUM(C8:C45)</f>
        <v>1500</v>
      </c>
      <c r="D46" s="417">
        <f t="shared" si="3"/>
        <v>2064</v>
      </c>
      <c r="E46" s="417">
        <f t="shared" si="3"/>
        <v>94114.91000000002</v>
      </c>
      <c r="F46" s="417">
        <f t="shared" si="3"/>
        <v>1387</v>
      </c>
      <c r="G46" s="417">
        <f t="shared" si="3"/>
        <v>58266.92</v>
      </c>
      <c r="H46" s="417">
        <f t="shared" si="3"/>
        <v>718</v>
      </c>
      <c r="I46" s="418">
        <f t="shared" si="3"/>
        <v>23373.479999999996</v>
      </c>
      <c r="J46" s="417">
        <f t="shared" si="3"/>
        <v>677</v>
      </c>
      <c r="K46" s="418">
        <f t="shared" si="3"/>
        <v>35847.98999999999</v>
      </c>
      <c r="L46" s="417">
        <f t="shared" si="3"/>
        <v>669</v>
      </c>
      <c r="M46" s="418">
        <f t="shared" si="3"/>
        <v>34893.44</v>
      </c>
      <c r="N46" s="419">
        <f t="shared" si="1"/>
        <v>92.46666666666667</v>
      </c>
      <c r="O46" s="416">
        <f t="shared" si="2"/>
        <v>47.86666666666667</v>
      </c>
    </row>
    <row r="47" spans="1:15" ht="15.75">
      <c r="A47" s="395"/>
      <c r="B47" s="396"/>
      <c r="C47" s="397"/>
      <c r="D47" s="398"/>
      <c r="E47" s="399"/>
      <c r="F47" s="398"/>
      <c r="G47" s="399"/>
      <c r="H47" s="398"/>
      <c r="I47" s="399"/>
      <c r="J47" s="398"/>
      <c r="K47" s="399"/>
      <c r="L47" s="398"/>
      <c r="M47" s="399"/>
      <c r="N47" s="400"/>
      <c r="O47" s="400"/>
    </row>
    <row r="48" spans="1:15" ht="15.75">
      <c r="A48" s="395"/>
      <c r="B48" s="396"/>
      <c r="C48" s="397"/>
      <c r="D48" s="398"/>
      <c r="E48" s="399"/>
      <c r="F48" s="398"/>
      <c r="G48" s="399"/>
      <c r="H48" s="398"/>
      <c r="I48" s="399"/>
      <c r="J48" s="398"/>
      <c r="K48" s="399"/>
      <c r="L48" s="398"/>
      <c r="M48" s="399"/>
      <c r="N48" s="400"/>
      <c r="O48" s="400"/>
    </row>
    <row r="49" spans="1:15" ht="15.75">
      <c r="A49" s="395"/>
      <c r="B49" s="396"/>
      <c r="C49" s="397"/>
      <c r="D49" s="398"/>
      <c r="E49" s="399"/>
      <c r="F49" s="398"/>
      <c r="G49" s="399"/>
      <c r="H49" s="398"/>
      <c r="I49" s="399"/>
      <c r="J49" s="398"/>
      <c r="K49" s="399"/>
      <c r="L49" s="398"/>
      <c r="M49" s="399"/>
      <c r="N49" s="400"/>
      <c r="O49" s="400"/>
    </row>
    <row r="50" spans="1:15" ht="15.75">
      <c r="A50" s="395"/>
      <c r="B50" s="396"/>
      <c r="C50" s="397"/>
      <c r="D50" s="398"/>
      <c r="E50" s="399"/>
      <c r="F50" s="398"/>
      <c r="G50" s="399"/>
      <c r="H50" s="398"/>
      <c r="I50" s="399"/>
      <c r="J50" s="398"/>
      <c r="K50" s="399"/>
      <c r="L50" s="398"/>
      <c r="M50" s="399"/>
      <c r="N50" s="400"/>
      <c r="O50" s="400"/>
    </row>
    <row r="51" spans="1:15" ht="15.75">
      <c r="A51" s="395"/>
      <c r="B51" s="396"/>
      <c r="C51" s="397"/>
      <c r="D51" s="398"/>
      <c r="E51" s="399"/>
      <c r="F51" s="398"/>
      <c r="G51" s="399"/>
      <c r="H51" s="398"/>
      <c r="I51" s="399"/>
      <c r="J51" s="398"/>
      <c r="K51" s="399"/>
      <c r="L51" s="398"/>
      <c r="M51" s="399"/>
      <c r="N51" s="400"/>
      <c r="O51" s="400"/>
    </row>
    <row r="52" spans="1:15" ht="15.75">
      <c r="A52" s="395"/>
      <c r="B52" s="396"/>
      <c r="C52" s="397"/>
      <c r="D52" s="398"/>
      <c r="E52" s="399"/>
      <c r="F52" s="398"/>
      <c r="G52" s="399"/>
      <c r="H52" s="398"/>
      <c r="I52" s="399"/>
      <c r="J52" s="398"/>
      <c r="K52" s="399"/>
      <c r="L52" s="398"/>
      <c r="M52" s="399"/>
      <c r="N52" s="400"/>
      <c r="O52" s="400"/>
    </row>
    <row r="53" spans="1:15" ht="15.75">
      <c r="A53" s="395"/>
      <c r="B53" s="396"/>
      <c r="C53" s="397"/>
      <c r="D53" s="398"/>
      <c r="E53" s="399"/>
      <c r="F53" s="398"/>
      <c r="G53" s="399"/>
      <c r="H53" s="398"/>
      <c r="I53" s="399"/>
      <c r="J53" s="398"/>
      <c r="K53" s="399"/>
      <c r="L53" s="398"/>
      <c r="M53" s="399"/>
      <c r="N53" s="400"/>
      <c r="O53" s="400"/>
    </row>
    <row r="54" spans="1:15" ht="15.75">
      <c r="A54" s="395"/>
      <c r="B54" s="396"/>
      <c r="C54" s="397"/>
      <c r="D54" s="398"/>
      <c r="E54" s="399"/>
      <c r="F54" s="398"/>
      <c r="G54" s="399"/>
      <c r="H54" s="398"/>
      <c r="I54" s="399"/>
      <c r="J54" s="398"/>
      <c r="K54" s="399"/>
      <c r="L54" s="398"/>
      <c r="M54" s="399"/>
      <c r="N54" s="400"/>
      <c r="O54" s="400"/>
    </row>
    <row r="55" spans="1:15" ht="15.75">
      <c r="A55" s="395"/>
      <c r="B55" s="396"/>
      <c r="C55" s="397"/>
      <c r="D55" s="398"/>
      <c r="E55" s="399"/>
      <c r="F55" s="398"/>
      <c r="G55" s="399"/>
      <c r="H55" s="398"/>
      <c r="I55" s="399"/>
      <c r="J55" s="398"/>
      <c r="K55" s="399"/>
      <c r="L55" s="398"/>
      <c r="M55" s="399"/>
      <c r="N55" s="400"/>
      <c r="O55" s="400"/>
    </row>
    <row r="56" spans="1:15" ht="15.75">
      <c r="A56" s="395"/>
      <c r="B56" s="396"/>
      <c r="C56" s="397"/>
      <c r="D56" s="398"/>
      <c r="E56" s="399"/>
      <c r="F56" s="398"/>
      <c r="G56" s="399"/>
      <c r="H56" s="398"/>
      <c r="I56" s="399"/>
      <c r="J56" s="398"/>
      <c r="K56" s="399"/>
      <c r="L56" s="398"/>
      <c r="M56" s="399"/>
      <c r="N56" s="400"/>
      <c r="O56" s="400"/>
    </row>
    <row r="57" spans="1:15" ht="15.75">
      <c r="A57" s="395"/>
      <c r="B57" s="396"/>
      <c r="C57" s="397"/>
      <c r="D57" s="398"/>
      <c r="E57" s="399"/>
      <c r="F57" s="398"/>
      <c r="G57" s="399"/>
      <c r="H57" s="398"/>
      <c r="I57" s="399"/>
      <c r="J57" s="398"/>
      <c r="K57" s="399"/>
      <c r="L57" s="398"/>
      <c r="M57" s="399"/>
      <c r="N57" s="400"/>
      <c r="O57" s="400"/>
    </row>
    <row r="58" spans="1:15" ht="15.75">
      <c r="A58" s="395"/>
      <c r="B58" s="396"/>
      <c r="C58" s="397"/>
      <c r="D58" s="398"/>
      <c r="E58" s="399"/>
      <c r="F58" s="398"/>
      <c r="G58" s="399"/>
      <c r="H58" s="398"/>
      <c r="I58" s="399"/>
      <c r="J58" s="398"/>
      <c r="K58" s="399"/>
      <c r="L58" s="398"/>
      <c r="M58" s="399"/>
      <c r="N58" s="400"/>
      <c r="O58" s="400"/>
    </row>
    <row r="59" spans="1:15" ht="19.5" customHeight="1">
      <c r="A59" s="619"/>
      <c r="B59" s="619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2"/>
      <c r="O59" s="402"/>
    </row>
    <row r="60" ht="15.75">
      <c r="B60" s="394"/>
    </row>
  </sheetData>
  <sheetProtection/>
  <mergeCells count="14">
    <mergeCell ref="F3:G5"/>
    <mergeCell ref="H3:I5"/>
    <mergeCell ref="A1:O1"/>
    <mergeCell ref="A2:O2"/>
    <mergeCell ref="J3:K5"/>
    <mergeCell ref="L3:M5"/>
    <mergeCell ref="N3:N6"/>
    <mergeCell ref="O3:O6"/>
    <mergeCell ref="A59:B59"/>
    <mergeCell ref="A46:B46"/>
    <mergeCell ref="A3:A6"/>
    <mergeCell ref="B3:B6"/>
    <mergeCell ref="C3:C5"/>
    <mergeCell ref="D3:E5"/>
  </mergeCells>
  <printOptions/>
  <pageMargins left="0.7" right="0.7" top="0.75" bottom="0.75" header="0.3" footer="0.3"/>
  <pageSetup horizontalDpi="600" verticalDpi="600" orientation="landscape" scale="67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4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3" sqref="Q3"/>
    </sheetView>
  </sheetViews>
  <sheetFormatPr defaultColWidth="9.140625" defaultRowHeight="12.75"/>
  <cols>
    <col min="1" max="1" width="5.140625" style="410" customWidth="1"/>
    <col min="2" max="2" width="28.28125" style="410" customWidth="1"/>
    <col min="3" max="3" width="13.00390625" style="410" customWidth="1"/>
    <col min="4" max="4" width="9.28125" style="410" bestFit="1" customWidth="1"/>
    <col min="5" max="5" width="10.7109375" style="410" bestFit="1" customWidth="1"/>
    <col min="6" max="6" width="9.28125" style="410" bestFit="1" customWidth="1"/>
    <col min="7" max="7" width="9.57421875" style="410" bestFit="1" customWidth="1"/>
    <col min="8" max="8" width="9.28125" style="410" bestFit="1" customWidth="1"/>
    <col min="9" max="9" width="10.140625" style="410" bestFit="1" customWidth="1"/>
    <col min="10" max="10" width="9.28125" style="410" bestFit="1" customWidth="1"/>
    <col min="11" max="11" width="10.140625" style="410" bestFit="1" customWidth="1"/>
    <col min="12" max="13" width="9.28125" style="410" bestFit="1" customWidth="1"/>
    <col min="14" max="14" width="11.7109375" style="410" customWidth="1"/>
    <col min="15" max="15" width="11.28125" style="410" customWidth="1"/>
    <col min="16" max="16384" width="9.140625" style="410" customWidth="1"/>
  </cols>
  <sheetData>
    <row r="1" spans="1:15" ht="18.75">
      <c r="A1" s="629" t="s">
        <v>483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</row>
    <row r="2" spans="1:15" ht="15.75">
      <c r="A2" s="630" t="s">
        <v>479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</row>
    <row r="3" spans="1:15" ht="12.75">
      <c r="A3" s="633" t="s">
        <v>430</v>
      </c>
      <c r="B3" s="633" t="s">
        <v>458</v>
      </c>
      <c r="C3" s="633" t="s">
        <v>431</v>
      </c>
      <c r="D3" s="634" t="s">
        <v>432</v>
      </c>
      <c r="E3" s="635"/>
      <c r="F3" s="633" t="s">
        <v>433</v>
      </c>
      <c r="G3" s="633"/>
      <c r="H3" s="633" t="s">
        <v>434</v>
      </c>
      <c r="I3" s="633"/>
      <c r="J3" s="633" t="s">
        <v>435</v>
      </c>
      <c r="K3" s="633"/>
      <c r="L3" s="633" t="s">
        <v>436</v>
      </c>
      <c r="M3" s="633"/>
      <c r="N3" s="632" t="s">
        <v>437</v>
      </c>
      <c r="O3" s="632" t="s">
        <v>438</v>
      </c>
    </row>
    <row r="4" spans="1:15" ht="12.75">
      <c r="A4" s="633"/>
      <c r="B4" s="633"/>
      <c r="C4" s="633"/>
      <c r="D4" s="636"/>
      <c r="E4" s="637"/>
      <c r="F4" s="633"/>
      <c r="G4" s="633"/>
      <c r="H4" s="633"/>
      <c r="I4" s="633"/>
      <c r="J4" s="633"/>
      <c r="K4" s="633"/>
      <c r="L4" s="633"/>
      <c r="M4" s="633"/>
      <c r="N4" s="632"/>
      <c r="O4" s="632"/>
    </row>
    <row r="5" spans="1:15" ht="12.75">
      <c r="A5" s="633"/>
      <c r="B5" s="633"/>
      <c r="C5" s="633"/>
      <c r="D5" s="638"/>
      <c r="E5" s="639"/>
      <c r="F5" s="633"/>
      <c r="G5" s="633"/>
      <c r="H5" s="633"/>
      <c r="I5" s="633"/>
      <c r="J5" s="633"/>
      <c r="K5" s="633"/>
      <c r="L5" s="633"/>
      <c r="M5" s="633"/>
      <c r="N5" s="632"/>
      <c r="O5" s="632"/>
    </row>
    <row r="6" spans="1:15" ht="12.75">
      <c r="A6" s="633"/>
      <c r="B6" s="633"/>
      <c r="C6" s="411" t="s">
        <v>76</v>
      </c>
      <c r="D6" s="411" t="s">
        <v>439</v>
      </c>
      <c r="E6" s="411" t="s">
        <v>440</v>
      </c>
      <c r="F6" s="411" t="s">
        <v>439</v>
      </c>
      <c r="G6" s="411" t="s">
        <v>440</v>
      </c>
      <c r="H6" s="411" t="s">
        <v>76</v>
      </c>
      <c r="I6" s="411" t="s">
        <v>440</v>
      </c>
      <c r="J6" s="411" t="s">
        <v>439</v>
      </c>
      <c r="K6" s="411" t="s">
        <v>440</v>
      </c>
      <c r="L6" s="411" t="s">
        <v>76</v>
      </c>
      <c r="M6" s="411" t="s">
        <v>440</v>
      </c>
      <c r="N6" s="632"/>
      <c r="O6" s="632"/>
    </row>
    <row r="7" spans="1:15" ht="13.5">
      <c r="A7" s="414" t="s">
        <v>441</v>
      </c>
      <c r="B7" s="414" t="s">
        <v>442</v>
      </c>
      <c r="C7" s="415" t="s">
        <v>443</v>
      </c>
      <c r="D7" s="415" t="s">
        <v>444</v>
      </c>
      <c r="E7" s="415" t="s">
        <v>445</v>
      </c>
      <c r="F7" s="415" t="s">
        <v>446</v>
      </c>
      <c r="G7" s="415" t="s">
        <v>447</v>
      </c>
      <c r="H7" s="415" t="s">
        <v>448</v>
      </c>
      <c r="I7" s="415" t="s">
        <v>449</v>
      </c>
      <c r="J7" s="415" t="s">
        <v>450</v>
      </c>
      <c r="K7" s="415" t="s">
        <v>451</v>
      </c>
      <c r="L7" s="415" t="s">
        <v>452</v>
      </c>
      <c r="M7" s="415" t="s">
        <v>453</v>
      </c>
      <c r="N7" s="415" t="s">
        <v>454</v>
      </c>
      <c r="O7" s="415" t="s">
        <v>455</v>
      </c>
    </row>
    <row r="8" spans="1:15" ht="15">
      <c r="A8" s="404">
        <v>1</v>
      </c>
      <c r="B8" s="405" t="s">
        <v>251</v>
      </c>
      <c r="C8" s="406">
        <v>1000</v>
      </c>
      <c r="D8" s="407">
        <v>2139</v>
      </c>
      <c r="E8" s="408">
        <v>7457.18</v>
      </c>
      <c r="F8" s="407">
        <v>942</v>
      </c>
      <c r="G8" s="408">
        <v>2752.52</v>
      </c>
      <c r="H8" s="407">
        <v>427</v>
      </c>
      <c r="I8" s="412">
        <v>871.98</v>
      </c>
      <c r="J8" s="413">
        <f>+D8-F8</f>
        <v>1197</v>
      </c>
      <c r="K8" s="412">
        <f>+E8-G8</f>
        <v>4704.66</v>
      </c>
      <c r="L8" s="413">
        <f>+F8-H8</f>
        <v>515</v>
      </c>
      <c r="M8" s="412">
        <f>+G8-I8</f>
        <v>1880.54</v>
      </c>
      <c r="N8" s="408">
        <f>F8*100/C8</f>
        <v>94.2</v>
      </c>
      <c r="O8" s="408">
        <f>H8*100/C8</f>
        <v>42.7</v>
      </c>
    </row>
    <row r="9" spans="1:15" ht="15">
      <c r="A9" s="404">
        <v>2</v>
      </c>
      <c r="B9" s="405" t="s">
        <v>252</v>
      </c>
      <c r="C9" s="406">
        <v>100</v>
      </c>
      <c r="D9" s="407">
        <v>171</v>
      </c>
      <c r="E9" s="408">
        <v>767.55</v>
      </c>
      <c r="F9" s="407">
        <v>169</v>
      </c>
      <c r="G9" s="408">
        <v>754.25</v>
      </c>
      <c r="H9" s="407">
        <v>63</v>
      </c>
      <c r="I9" s="412">
        <v>193.66</v>
      </c>
      <c r="J9" s="413">
        <f aca="true" t="shared" si="0" ref="J9:M43">+D9-F9</f>
        <v>2</v>
      </c>
      <c r="K9" s="412">
        <f t="shared" si="0"/>
        <v>13.299999999999955</v>
      </c>
      <c r="L9" s="413">
        <f t="shared" si="0"/>
        <v>106</v>
      </c>
      <c r="M9" s="412">
        <f t="shared" si="0"/>
        <v>560.59</v>
      </c>
      <c r="N9" s="408">
        <f aca="true" t="shared" si="1" ref="N9:N44">F9*100/C9</f>
        <v>169</v>
      </c>
      <c r="O9" s="408">
        <f aca="true" t="shared" si="2" ref="O9:O44">H9*100/C9</f>
        <v>63</v>
      </c>
    </row>
    <row r="10" spans="1:15" ht="15">
      <c r="A10" s="404">
        <v>3</v>
      </c>
      <c r="B10" s="405" t="s">
        <v>193</v>
      </c>
      <c r="C10" s="406">
        <v>160</v>
      </c>
      <c r="D10" s="407">
        <v>169</v>
      </c>
      <c r="E10" s="408">
        <v>858.39</v>
      </c>
      <c r="F10" s="407">
        <v>134</v>
      </c>
      <c r="G10" s="408">
        <v>624.5</v>
      </c>
      <c r="H10" s="407">
        <v>13</v>
      </c>
      <c r="I10" s="412">
        <v>78.42</v>
      </c>
      <c r="J10" s="413">
        <f t="shared" si="0"/>
        <v>35</v>
      </c>
      <c r="K10" s="412">
        <f t="shared" si="0"/>
        <v>233.89</v>
      </c>
      <c r="L10" s="413">
        <f t="shared" si="0"/>
        <v>121</v>
      </c>
      <c r="M10" s="412">
        <f t="shared" si="0"/>
        <v>546.08</v>
      </c>
      <c r="N10" s="408">
        <f t="shared" si="1"/>
        <v>83.75</v>
      </c>
      <c r="O10" s="408">
        <f t="shared" si="2"/>
        <v>8.125</v>
      </c>
    </row>
    <row r="11" spans="1:15" ht="15">
      <c r="A11" s="404">
        <v>4</v>
      </c>
      <c r="B11" s="405" t="s">
        <v>253</v>
      </c>
      <c r="C11" s="406">
        <v>950</v>
      </c>
      <c r="D11" s="407">
        <v>1874</v>
      </c>
      <c r="E11" s="408">
        <v>9538.75</v>
      </c>
      <c r="F11" s="407">
        <v>1028</v>
      </c>
      <c r="G11" s="408">
        <v>4455.97</v>
      </c>
      <c r="H11" s="407">
        <v>679</v>
      </c>
      <c r="I11" s="412">
        <v>3250.4</v>
      </c>
      <c r="J11" s="413">
        <f t="shared" si="0"/>
        <v>846</v>
      </c>
      <c r="K11" s="412">
        <f t="shared" si="0"/>
        <v>5082.78</v>
      </c>
      <c r="L11" s="413">
        <f t="shared" si="0"/>
        <v>349</v>
      </c>
      <c r="M11" s="412">
        <f t="shared" si="0"/>
        <v>1205.5700000000002</v>
      </c>
      <c r="N11" s="408">
        <f t="shared" si="1"/>
        <v>108.21052631578948</v>
      </c>
      <c r="O11" s="408">
        <f t="shared" si="2"/>
        <v>71.47368421052632</v>
      </c>
    </row>
    <row r="12" spans="1:15" ht="15">
      <c r="A12" s="404">
        <v>5</v>
      </c>
      <c r="B12" s="405" t="s">
        <v>459</v>
      </c>
      <c r="C12" s="406">
        <v>1850</v>
      </c>
      <c r="D12" s="407">
        <v>4108</v>
      </c>
      <c r="E12" s="408">
        <v>19161.6</v>
      </c>
      <c r="F12" s="407">
        <v>2115</v>
      </c>
      <c r="G12" s="408">
        <v>9598.15</v>
      </c>
      <c r="H12" s="407">
        <v>1667</v>
      </c>
      <c r="I12" s="412">
        <v>7301.82</v>
      </c>
      <c r="J12" s="413">
        <f t="shared" si="0"/>
        <v>1993</v>
      </c>
      <c r="K12" s="412">
        <f t="shared" si="0"/>
        <v>9563.449999999999</v>
      </c>
      <c r="L12" s="413">
        <f t="shared" si="0"/>
        <v>448</v>
      </c>
      <c r="M12" s="412">
        <f t="shared" si="0"/>
        <v>2296.33</v>
      </c>
      <c r="N12" s="408">
        <f t="shared" si="1"/>
        <v>114.32432432432432</v>
      </c>
      <c r="O12" s="408">
        <f t="shared" si="2"/>
        <v>90.10810810810811</v>
      </c>
    </row>
    <row r="13" spans="1:15" ht="15">
      <c r="A13" s="404">
        <v>6</v>
      </c>
      <c r="B13" s="405" t="s">
        <v>255</v>
      </c>
      <c r="C13" s="406">
        <v>700</v>
      </c>
      <c r="D13" s="407">
        <v>1578</v>
      </c>
      <c r="E13" s="408">
        <v>7128.39</v>
      </c>
      <c r="F13" s="407">
        <v>745</v>
      </c>
      <c r="G13" s="408">
        <v>3750.4</v>
      </c>
      <c r="H13" s="407">
        <v>377</v>
      </c>
      <c r="I13" s="412">
        <v>1192.81</v>
      </c>
      <c r="J13" s="413">
        <f t="shared" si="0"/>
        <v>833</v>
      </c>
      <c r="K13" s="412">
        <f t="shared" si="0"/>
        <v>3377.9900000000002</v>
      </c>
      <c r="L13" s="413">
        <f t="shared" si="0"/>
        <v>368</v>
      </c>
      <c r="M13" s="412">
        <f t="shared" si="0"/>
        <v>2557.59</v>
      </c>
      <c r="N13" s="408">
        <f t="shared" si="1"/>
        <v>106.42857142857143</v>
      </c>
      <c r="O13" s="408">
        <f t="shared" si="2"/>
        <v>53.857142857142854</v>
      </c>
    </row>
    <row r="14" spans="1:15" ht="15">
      <c r="A14" s="404">
        <v>7</v>
      </c>
      <c r="B14" s="405" t="s">
        <v>256</v>
      </c>
      <c r="C14" s="406">
        <v>600</v>
      </c>
      <c r="D14" s="407">
        <v>903</v>
      </c>
      <c r="E14" s="408">
        <v>3766.06</v>
      </c>
      <c r="F14" s="407">
        <v>624</v>
      </c>
      <c r="G14" s="408">
        <v>3052.9</v>
      </c>
      <c r="H14" s="407">
        <v>603</v>
      </c>
      <c r="I14" s="412">
        <v>2987.39</v>
      </c>
      <c r="J14" s="413">
        <f t="shared" si="0"/>
        <v>279</v>
      </c>
      <c r="K14" s="412">
        <f t="shared" si="0"/>
        <v>713.1599999999999</v>
      </c>
      <c r="L14" s="413">
        <f t="shared" si="0"/>
        <v>21</v>
      </c>
      <c r="M14" s="412">
        <f t="shared" si="0"/>
        <v>65.51000000000022</v>
      </c>
      <c r="N14" s="408">
        <f t="shared" si="1"/>
        <v>104</v>
      </c>
      <c r="O14" s="408">
        <f t="shared" si="2"/>
        <v>100.5</v>
      </c>
    </row>
    <row r="15" spans="1:15" ht="15">
      <c r="A15" s="404">
        <v>8</v>
      </c>
      <c r="B15" s="405" t="s">
        <v>257</v>
      </c>
      <c r="C15" s="406">
        <v>2500</v>
      </c>
      <c r="D15" s="407">
        <v>6135</v>
      </c>
      <c r="E15" s="408">
        <v>23297.78</v>
      </c>
      <c r="F15" s="407">
        <v>3610</v>
      </c>
      <c r="G15" s="408">
        <v>16050.09</v>
      </c>
      <c r="H15" s="407">
        <v>2419</v>
      </c>
      <c r="I15" s="412">
        <v>8460.68</v>
      </c>
      <c r="J15" s="413">
        <f t="shared" si="0"/>
        <v>2525</v>
      </c>
      <c r="K15" s="412">
        <f t="shared" si="0"/>
        <v>7247.689999999999</v>
      </c>
      <c r="L15" s="413">
        <f t="shared" si="0"/>
        <v>1191</v>
      </c>
      <c r="M15" s="412">
        <f t="shared" si="0"/>
        <v>7589.41</v>
      </c>
      <c r="N15" s="408">
        <f t="shared" si="1"/>
        <v>144.4</v>
      </c>
      <c r="O15" s="408">
        <f t="shared" si="2"/>
        <v>96.76</v>
      </c>
    </row>
    <row r="16" spans="1:15" ht="15">
      <c r="A16" s="404">
        <v>9</v>
      </c>
      <c r="B16" s="405" t="s">
        <v>191</v>
      </c>
      <c r="C16" s="406">
        <v>1100</v>
      </c>
      <c r="D16" s="407">
        <v>1540</v>
      </c>
      <c r="E16" s="408">
        <v>4068.89</v>
      </c>
      <c r="F16" s="407">
        <v>1074</v>
      </c>
      <c r="G16" s="408">
        <v>2672.4</v>
      </c>
      <c r="H16" s="407">
        <v>388</v>
      </c>
      <c r="I16" s="412">
        <v>1272.3</v>
      </c>
      <c r="J16" s="413">
        <f t="shared" si="0"/>
        <v>466</v>
      </c>
      <c r="K16" s="412">
        <f t="shared" si="0"/>
        <v>1396.4899999999998</v>
      </c>
      <c r="L16" s="413">
        <f t="shared" si="0"/>
        <v>686</v>
      </c>
      <c r="M16" s="412">
        <f t="shared" si="0"/>
        <v>1400.1000000000001</v>
      </c>
      <c r="N16" s="408">
        <f t="shared" si="1"/>
        <v>97.63636363636364</v>
      </c>
      <c r="O16" s="408">
        <f t="shared" si="2"/>
        <v>35.27272727272727</v>
      </c>
    </row>
    <row r="17" spans="1:15" ht="15">
      <c r="A17" s="404">
        <v>10</v>
      </c>
      <c r="B17" s="405" t="s">
        <v>460</v>
      </c>
      <c r="C17" s="406">
        <v>225</v>
      </c>
      <c r="D17" s="407">
        <v>364</v>
      </c>
      <c r="E17" s="408">
        <v>1708.78</v>
      </c>
      <c r="F17" s="407">
        <v>202</v>
      </c>
      <c r="G17" s="408">
        <v>1011.71</v>
      </c>
      <c r="H17" s="407">
        <v>38</v>
      </c>
      <c r="I17" s="412">
        <v>103.57</v>
      </c>
      <c r="J17" s="413">
        <f t="shared" si="0"/>
        <v>162</v>
      </c>
      <c r="K17" s="412">
        <f t="shared" si="0"/>
        <v>697.0699999999999</v>
      </c>
      <c r="L17" s="413">
        <f t="shared" si="0"/>
        <v>164</v>
      </c>
      <c r="M17" s="412">
        <f t="shared" si="0"/>
        <v>908.1400000000001</v>
      </c>
      <c r="N17" s="408">
        <f t="shared" si="1"/>
        <v>89.77777777777777</v>
      </c>
      <c r="O17" s="408">
        <f t="shared" si="2"/>
        <v>16.88888888888889</v>
      </c>
    </row>
    <row r="18" spans="1:15" ht="15">
      <c r="A18" s="404">
        <v>11</v>
      </c>
      <c r="B18" s="405" t="s">
        <v>199</v>
      </c>
      <c r="C18" s="406">
        <v>320</v>
      </c>
      <c r="D18" s="407">
        <v>502</v>
      </c>
      <c r="E18" s="408">
        <v>2362.1</v>
      </c>
      <c r="F18" s="407">
        <v>270</v>
      </c>
      <c r="G18" s="408">
        <v>961.4</v>
      </c>
      <c r="H18" s="407">
        <v>51</v>
      </c>
      <c r="I18" s="412">
        <v>164.19</v>
      </c>
      <c r="J18" s="413">
        <f t="shared" si="0"/>
        <v>232</v>
      </c>
      <c r="K18" s="412">
        <f t="shared" si="0"/>
        <v>1400.6999999999998</v>
      </c>
      <c r="L18" s="413">
        <f t="shared" si="0"/>
        <v>219</v>
      </c>
      <c r="M18" s="412">
        <f t="shared" si="0"/>
        <v>797.21</v>
      </c>
      <c r="N18" s="408">
        <f t="shared" si="1"/>
        <v>84.375</v>
      </c>
      <c r="O18" s="408">
        <f t="shared" si="2"/>
        <v>15.9375</v>
      </c>
    </row>
    <row r="19" spans="1:15" ht="15">
      <c r="A19" s="404">
        <v>12</v>
      </c>
      <c r="B19" s="405" t="s">
        <v>461</v>
      </c>
      <c r="C19" s="406">
        <v>200</v>
      </c>
      <c r="D19" s="407">
        <v>330</v>
      </c>
      <c r="E19" s="408">
        <v>1429.06</v>
      </c>
      <c r="F19" s="407">
        <v>202</v>
      </c>
      <c r="G19" s="408">
        <v>674.5</v>
      </c>
      <c r="H19" s="407">
        <v>154</v>
      </c>
      <c r="I19" s="412">
        <v>515.29</v>
      </c>
      <c r="J19" s="413">
        <f t="shared" si="0"/>
        <v>128</v>
      </c>
      <c r="K19" s="412">
        <f t="shared" si="0"/>
        <v>754.56</v>
      </c>
      <c r="L19" s="413">
        <f t="shared" si="0"/>
        <v>48</v>
      </c>
      <c r="M19" s="412">
        <f t="shared" si="0"/>
        <v>159.21000000000004</v>
      </c>
      <c r="N19" s="408">
        <f t="shared" si="1"/>
        <v>101</v>
      </c>
      <c r="O19" s="408">
        <f t="shared" si="2"/>
        <v>77</v>
      </c>
    </row>
    <row r="20" spans="1:15" ht="15">
      <c r="A20" s="404">
        <v>15</v>
      </c>
      <c r="B20" s="405" t="s">
        <v>462</v>
      </c>
      <c r="C20" s="406">
        <v>155</v>
      </c>
      <c r="D20" s="407">
        <v>175</v>
      </c>
      <c r="E20" s="408">
        <v>312.24</v>
      </c>
      <c r="F20" s="407">
        <v>62</v>
      </c>
      <c r="G20" s="408">
        <v>168.2</v>
      </c>
      <c r="H20" s="407">
        <v>48</v>
      </c>
      <c r="I20" s="412">
        <v>148.78</v>
      </c>
      <c r="J20" s="413">
        <f t="shared" si="0"/>
        <v>113</v>
      </c>
      <c r="K20" s="412">
        <f t="shared" si="0"/>
        <v>144.04000000000002</v>
      </c>
      <c r="L20" s="413">
        <f t="shared" si="0"/>
        <v>14</v>
      </c>
      <c r="M20" s="412">
        <f t="shared" si="0"/>
        <v>19.419999999999987</v>
      </c>
      <c r="N20" s="408">
        <f t="shared" si="1"/>
        <v>40</v>
      </c>
      <c r="O20" s="408">
        <f t="shared" si="2"/>
        <v>30.967741935483872</v>
      </c>
    </row>
    <row r="21" spans="1:15" ht="15">
      <c r="A21" s="404">
        <v>17</v>
      </c>
      <c r="B21" s="405" t="s">
        <v>463</v>
      </c>
      <c r="C21" s="406">
        <v>175</v>
      </c>
      <c r="D21" s="407">
        <v>215</v>
      </c>
      <c r="E21" s="408">
        <v>312.21</v>
      </c>
      <c r="F21" s="407">
        <v>57</v>
      </c>
      <c r="G21" s="408">
        <v>135.4</v>
      </c>
      <c r="H21" s="407">
        <v>13</v>
      </c>
      <c r="I21" s="412">
        <v>48.42</v>
      </c>
      <c r="J21" s="413">
        <f t="shared" si="0"/>
        <v>158</v>
      </c>
      <c r="K21" s="412">
        <f t="shared" si="0"/>
        <v>176.80999999999997</v>
      </c>
      <c r="L21" s="413">
        <f t="shared" si="0"/>
        <v>44</v>
      </c>
      <c r="M21" s="412">
        <f t="shared" si="0"/>
        <v>86.98</v>
      </c>
      <c r="N21" s="408">
        <f t="shared" si="1"/>
        <v>32.57142857142857</v>
      </c>
      <c r="O21" s="408">
        <f t="shared" si="2"/>
        <v>7.428571428571429</v>
      </c>
    </row>
    <row r="22" spans="1:15" ht="15">
      <c r="A22" s="404">
        <v>18</v>
      </c>
      <c r="B22" s="405" t="s">
        <v>258</v>
      </c>
      <c r="C22" s="406">
        <v>185</v>
      </c>
      <c r="D22" s="407">
        <v>215</v>
      </c>
      <c r="E22" s="408">
        <v>665.08</v>
      </c>
      <c r="F22" s="407">
        <v>72</v>
      </c>
      <c r="G22" s="408">
        <v>167.72</v>
      </c>
      <c r="H22" s="407">
        <v>48</v>
      </c>
      <c r="I22" s="412">
        <v>133.26</v>
      </c>
      <c r="J22" s="413">
        <f t="shared" si="0"/>
        <v>143</v>
      </c>
      <c r="K22" s="412">
        <f t="shared" si="0"/>
        <v>497.36</v>
      </c>
      <c r="L22" s="413">
        <f t="shared" si="0"/>
        <v>24</v>
      </c>
      <c r="M22" s="412">
        <f t="shared" si="0"/>
        <v>34.46000000000001</v>
      </c>
      <c r="N22" s="408">
        <f t="shared" si="1"/>
        <v>38.91891891891892</v>
      </c>
      <c r="O22" s="408">
        <f t="shared" si="2"/>
        <v>25.945945945945947</v>
      </c>
    </row>
    <row r="23" spans="1:15" ht="15">
      <c r="A23" s="404">
        <v>19</v>
      </c>
      <c r="B23" s="405" t="s">
        <v>464</v>
      </c>
      <c r="C23" s="406">
        <v>190</v>
      </c>
      <c r="D23" s="407">
        <v>371</v>
      </c>
      <c r="E23" s="408">
        <v>806.73</v>
      </c>
      <c r="F23" s="407">
        <v>273</v>
      </c>
      <c r="G23" s="408">
        <v>620.7</v>
      </c>
      <c r="H23" s="407">
        <v>179</v>
      </c>
      <c r="I23" s="412">
        <v>307.6</v>
      </c>
      <c r="J23" s="413">
        <f t="shared" si="0"/>
        <v>98</v>
      </c>
      <c r="K23" s="412">
        <f t="shared" si="0"/>
        <v>186.02999999999997</v>
      </c>
      <c r="L23" s="413">
        <f t="shared" si="0"/>
        <v>94</v>
      </c>
      <c r="M23" s="412">
        <f t="shared" si="0"/>
        <v>313.1</v>
      </c>
      <c r="N23" s="408">
        <f t="shared" si="1"/>
        <v>143.68421052631578</v>
      </c>
      <c r="O23" s="408">
        <f t="shared" si="2"/>
        <v>94.21052631578948</v>
      </c>
    </row>
    <row r="24" spans="1:15" ht="15">
      <c r="A24" s="404">
        <v>20</v>
      </c>
      <c r="B24" s="405" t="s">
        <v>260</v>
      </c>
      <c r="C24" s="406">
        <v>270</v>
      </c>
      <c r="D24" s="407">
        <v>433</v>
      </c>
      <c r="E24" s="408">
        <v>1980.02</v>
      </c>
      <c r="F24" s="407">
        <v>339</v>
      </c>
      <c r="G24" s="408">
        <v>1456.9</v>
      </c>
      <c r="H24" s="407">
        <v>303</v>
      </c>
      <c r="I24" s="412">
        <v>1284.15</v>
      </c>
      <c r="J24" s="413">
        <f t="shared" si="0"/>
        <v>94</v>
      </c>
      <c r="K24" s="412">
        <f t="shared" si="0"/>
        <v>523.1199999999999</v>
      </c>
      <c r="L24" s="413">
        <f t="shared" si="0"/>
        <v>36</v>
      </c>
      <c r="M24" s="412">
        <f t="shared" si="0"/>
        <v>172.75</v>
      </c>
      <c r="N24" s="408">
        <f t="shared" si="1"/>
        <v>125.55555555555556</v>
      </c>
      <c r="O24" s="408">
        <f t="shared" si="2"/>
        <v>112.22222222222223</v>
      </c>
    </row>
    <row r="25" spans="1:15" ht="15">
      <c r="A25" s="404">
        <v>23</v>
      </c>
      <c r="B25" s="405" t="s">
        <v>465</v>
      </c>
      <c r="C25" s="406">
        <v>10</v>
      </c>
      <c r="D25" s="407">
        <v>42</v>
      </c>
      <c r="E25" s="408">
        <v>82.37</v>
      </c>
      <c r="F25" s="407">
        <v>4</v>
      </c>
      <c r="G25" s="408">
        <v>11.5</v>
      </c>
      <c r="H25" s="407">
        <v>3</v>
      </c>
      <c r="I25" s="412">
        <v>7.32</v>
      </c>
      <c r="J25" s="413">
        <f t="shared" si="0"/>
        <v>38</v>
      </c>
      <c r="K25" s="412">
        <f t="shared" si="0"/>
        <v>70.87</v>
      </c>
      <c r="L25" s="413">
        <f t="shared" si="0"/>
        <v>1</v>
      </c>
      <c r="M25" s="412">
        <f t="shared" si="0"/>
        <v>4.18</v>
      </c>
      <c r="N25" s="408">
        <f t="shared" si="1"/>
        <v>40</v>
      </c>
      <c r="O25" s="408">
        <f t="shared" si="2"/>
        <v>30</v>
      </c>
    </row>
    <row r="26" spans="1:15" ht="15">
      <c r="A26" s="404">
        <v>27</v>
      </c>
      <c r="B26" s="405" t="s">
        <v>341</v>
      </c>
      <c r="C26" s="406">
        <v>950</v>
      </c>
      <c r="D26" s="407">
        <v>1120</v>
      </c>
      <c r="E26" s="408">
        <v>3001.51</v>
      </c>
      <c r="F26" s="407">
        <v>874</v>
      </c>
      <c r="G26" s="408">
        <v>1860.4</v>
      </c>
      <c r="H26" s="407">
        <v>412</v>
      </c>
      <c r="I26" s="412">
        <v>421.05</v>
      </c>
      <c r="J26" s="413">
        <f t="shared" si="0"/>
        <v>246</v>
      </c>
      <c r="K26" s="412">
        <f t="shared" si="0"/>
        <v>1141.1100000000001</v>
      </c>
      <c r="L26" s="413">
        <f t="shared" si="0"/>
        <v>462</v>
      </c>
      <c r="M26" s="412">
        <f t="shared" si="0"/>
        <v>1439.3500000000001</v>
      </c>
      <c r="N26" s="408">
        <f t="shared" si="1"/>
        <v>92</v>
      </c>
      <c r="O26" s="408">
        <f t="shared" si="2"/>
        <v>43.36842105263158</v>
      </c>
    </row>
    <row r="27" spans="1:15" ht="15">
      <c r="A27" s="404">
        <v>28</v>
      </c>
      <c r="B27" s="405" t="s">
        <v>466</v>
      </c>
      <c r="C27" s="406">
        <v>1200</v>
      </c>
      <c r="D27" s="407">
        <v>1495</v>
      </c>
      <c r="E27" s="408">
        <v>5114.48</v>
      </c>
      <c r="F27" s="407">
        <v>739</v>
      </c>
      <c r="G27" s="408">
        <v>1070.83</v>
      </c>
      <c r="H27" s="407">
        <v>375</v>
      </c>
      <c r="I27" s="412">
        <v>710.72</v>
      </c>
      <c r="J27" s="413">
        <f t="shared" si="0"/>
        <v>756</v>
      </c>
      <c r="K27" s="412">
        <f t="shared" si="0"/>
        <v>4043.6499999999996</v>
      </c>
      <c r="L27" s="413">
        <f t="shared" si="0"/>
        <v>364</v>
      </c>
      <c r="M27" s="412">
        <f t="shared" si="0"/>
        <v>360.1099999999999</v>
      </c>
      <c r="N27" s="408">
        <f t="shared" si="1"/>
        <v>61.583333333333336</v>
      </c>
      <c r="O27" s="408">
        <f t="shared" si="2"/>
        <v>31.25</v>
      </c>
    </row>
    <row r="28" spans="1:15" ht="15">
      <c r="A28" s="404">
        <v>29</v>
      </c>
      <c r="B28" s="405" t="s">
        <v>307</v>
      </c>
      <c r="C28" s="406">
        <v>350</v>
      </c>
      <c r="D28" s="407">
        <v>575</v>
      </c>
      <c r="E28" s="408">
        <v>2614.7</v>
      </c>
      <c r="F28" s="407">
        <v>393</v>
      </c>
      <c r="G28" s="408">
        <v>1948.5</v>
      </c>
      <c r="H28" s="407">
        <v>226</v>
      </c>
      <c r="I28" s="412">
        <v>966.53</v>
      </c>
      <c r="J28" s="413">
        <f t="shared" si="0"/>
        <v>182</v>
      </c>
      <c r="K28" s="412">
        <f t="shared" si="0"/>
        <v>666.1999999999998</v>
      </c>
      <c r="L28" s="413">
        <f t="shared" si="0"/>
        <v>167</v>
      </c>
      <c r="M28" s="412">
        <f t="shared" si="0"/>
        <v>981.97</v>
      </c>
      <c r="N28" s="408">
        <f t="shared" si="1"/>
        <v>112.28571428571429</v>
      </c>
      <c r="O28" s="408">
        <f t="shared" si="2"/>
        <v>64.57142857142857</v>
      </c>
    </row>
    <row r="29" spans="1:15" ht="15">
      <c r="A29" s="404">
        <v>30</v>
      </c>
      <c r="B29" s="405" t="s">
        <v>342</v>
      </c>
      <c r="C29" s="406">
        <v>172</v>
      </c>
      <c r="D29" s="407">
        <v>216</v>
      </c>
      <c r="E29" s="408">
        <v>967.78</v>
      </c>
      <c r="F29" s="407">
        <v>187</v>
      </c>
      <c r="G29" s="408">
        <v>872.45</v>
      </c>
      <c r="H29" s="407">
        <v>114</v>
      </c>
      <c r="I29" s="412">
        <v>410.73</v>
      </c>
      <c r="J29" s="413">
        <f t="shared" si="0"/>
        <v>29</v>
      </c>
      <c r="K29" s="412">
        <f t="shared" si="0"/>
        <v>95.32999999999993</v>
      </c>
      <c r="L29" s="413">
        <f t="shared" si="0"/>
        <v>73</v>
      </c>
      <c r="M29" s="412">
        <f t="shared" si="0"/>
        <v>461.72</v>
      </c>
      <c r="N29" s="408">
        <f t="shared" si="1"/>
        <v>108.72093023255815</v>
      </c>
      <c r="O29" s="408">
        <f t="shared" si="2"/>
        <v>66.27906976744185</v>
      </c>
    </row>
    <row r="30" spans="1:15" ht="15">
      <c r="A30" s="404">
        <v>31</v>
      </c>
      <c r="B30" s="405" t="s">
        <v>263</v>
      </c>
      <c r="C30" s="406">
        <v>1300</v>
      </c>
      <c r="D30" s="407">
        <v>2360</v>
      </c>
      <c r="E30" s="408">
        <v>9178.42</v>
      </c>
      <c r="F30" s="407">
        <v>1415</v>
      </c>
      <c r="G30" s="408">
        <v>5876.45</v>
      </c>
      <c r="H30" s="407">
        <v>1285</v>
      </c>
      <c r="I30" s="412">
        <v>5104.45</v>
      </c>
      <c r="J30" s="413">
        <f t="shared" si="0"/>
        <v>945</v>
      </c>
      <c r="K30" s="412">
        <f t="shared" si="0"/>
        <v>3301.9700000000003</v>
      </c>
      <c r="L30" s="413">
        <f t="shared" si="0"/>
        <v>130</v>
      </c>
      <c r="M30" s="412">
        <f t="shared" si="0"/>
        <v>772</v>
      </c>
      <c r="N30" s="408">
        <f t="shared" si="1"/>
        <v>108.84615384615384</v>
      </c>
      <c r="O30" s="408">
        <f t="shared" si="2"/>
        <v>98.84615384615384</v>
      </c>
    </row>
    <row r="31" spans="1:15" ht="15">
      <c r="A31" s="404">
        <v>35</v>
      </c>
      <c r="B31" s="405" t="s">
        <v>468</v>
      </c>
      <c r="C31" s="406">
        <v>53</v>
      </c>
      <c r="D31" s="407">
        <v>181</v>
      </c>
      <c r="E31" s="408">
        <v>522.78</v>
      </c>
      <c r="F31" s="407">
        <v>48</v>
      </c>
      <c r="G31" s="408">
        <v>91.9</v>
      </c>
      <c r="H31" s="407">
        <v>35</v>
      </c>
      <c r="I31" s="412">
        <v>64.86</v>
      </c>
      <c r="J31" s="413">
        <f t="shared" si="0"/>
        <v>133</v>
      </c>
      <c r="K31" s="412">
        <f t="shared" si="0"/>
        <v>430.88</v>
      </c>
      <c r="L31" s="413">
        <f t="shared" si="0"/>
        <v>13</v>
      </c>
      <c r="M31" s="412">
        <f t="shared" si="0"/>
        <v>27.040000000000006</v>
      </c>
      <c r="N31" s="408">
        <f t="shared" si="1"/>
        <v>90.56603773584905</v>
      </c>
      <c r="O31" s="408">
        <f t="shared" si="2"/>
        <v>66.0377358490566</v>
      </c>
    </row>
    <row r="32" spans="1:15" ht="15">
      <c r="A32" s="404">
        <v>36</v>
      </c>
      <c r="B32" s="405" t="s">
        <v>469</v>
      </c>
      <c r="C32" s="406">
        <v>21</v>
      </c>
      <c r="D32" s="407">
        <v>45</v>
      </c>
      <c r="E32" s="408">
        <v>276.38</v>
      </c>
      <c r="F32" s="407">
        <v>17</v>
      </c>
      <c r="G32" s="408">
        <v>76.24</v>
      </c>
      <c r="H32" s="407">
        <v>13</v>
      </c>
      <c r="I32" s="412">
        <v>62.45</v>
      </c>
      <c r="J32" s="413">
        <f t="shared" si="0"/>
        <v>28</v>
      </c>
      <c r="K32" s="412">
        <f t="shared" si="0"/>
        <v>200.14</v>
      </c>
      <c r="L32" s="413">
        <f t="shared" si="0"/>
        <v>4</v>
      </c>
      <c r="M32" s="412">
        <f t="shared" si="0"/>
        <v>13.789999999999992</v>
      </c>
      <c r="N32" s="408">
        <f t="shared" si="1"/>
        <v>80.95238095238095</v>
      </c>
      <c r="O32" s="408">
        <f t="shared" si="2"/>
        <v>61.904761904761905</v>
      </c>
    </row>
    <row r="33" spans="1:15" ht="15">
      <c r="A33" s="404">
        <v>37</v>
      </c>
      <c r="B33" s="405" t="s">
        <v>274</v>
      </c>
      <c r="C33" s="406">
        <v>4600</v>
      </c>
      <c r="D33" s="407">
        <v>9423</v>
      </c>
      <c r="E33" s="408">
        <v>35719.79</v>
      </c>
      <c r="F33" s="407">
        <v>4860</v>
      </c>
      <c r="G33" s="408">
        <v>18422.16</v>
      </c>
      <c r="H33" s="407">
        <v>3062</v>
      </c>
      <c r="I33" s="412">
        <v>11564.53</v>
      </c>
      <c r="J33" s="413">
        <f t="shared" si="0"/>
        <v>4563</v>
      </c>
      <c r="K33" s="412">
        <f t="shared" si="0"/>
        <v>17297.63</v>
      </c>
      <c r="L33" s="413">
        <f t="shared" si="0"/>
        <v>1798</v>
      </c>
      <c r="M33" s="412">
        <f t="shared" si="0"/>
        <v>6857.629999999999</v>
      </c>
      <c r="N33" s="408">
        <f t="shared" si="1"/>
        <v>105.65217391304348</v>
      </c>
      <c r="O33" s="408">
        <f t="shared" si="2"/>
        <v>66.56521739130434</v>
      </c>
    </row>
    <row r="34" spans="1:15" ht="15">
      <c r="A34" s="404">
        <v>38</v>
      </c>
      <c r="B34" s="405" t="s">
        <v>470</v>
      </c>
      <c r="C34" s="406">
        <v>13</v>
      </c>
      <c r="D34" s="407">
        <v>32</v>
      </c>
      <c r="E34" s="408">
        <v>51.66</v>
      </c>
      <c r="F34" s="407">
        <v>4</v>
      </c>
      <c r="G34" s="408">
        <v>9.5</v>
      </c>
      <c r="H34" s="407">
        <v>2</v>
      </c>
      <c r="I34" s="412">
        <v>3</v>
      </c>
      <c r="J34" s="413">
        <f t="shared" si="0"/>
        <v>28</v>
      </c>
      <c r="K34" s="412">
        <f t="shared" si="0"/>
        <v>42.16</v>
      </c>
      <c r="L34" s="413">
        <f t="shared" si="0"/>
        <v>2</v>
      </c>
      <c r="M34" s="412">
        <f t="shared" si="0"/>
        <v>6.5</v>
      </c>
      <c r="N34" s="408">
        <f t="shared" si="1"/>
        <v>30.76923076923077</v>
      </c>
      <c r="O34" s="408">
        <f t="shared" si="2"/>
        <v>15.384615384615385</v>
      </c>
    </row>
    <row r="35" spans="1:15" ht="15">
      <c r="A35" s="404">
        <v>39</v>
      </c>
      <c r="B35" s="405" t="s">
        <v>471</v>
      </c>
      <c r="C35" s="406">
        <v>39</v>
      </c>
      <c r="D35" s="407">
        <v>50</v>
      </c>
      <c r="E35" s="408">
        <v>229.73</v>
      </c>
      <c r="F35" s="407">
        <v>34</v>
      </c>
      <c r="G35" s="408">
        <v>156.24</v>
      </c>
      <c r="H35" s="407">
        <v>25</v>
      </c>
      <c r="I35" s="412">
        <v>105.78</v>
      </c>
      <c r="J35" s="413">
        <f t="shared" si="0"/>
        <v>16</v>
      </c>
      <c r="K35" s="412">
        <f t="shared" si="0"/>
        <v>73.48999999999998</v>
      </c>
      <c r="L35" s="413">
        <f t="shared" si="0"/>
        <v>9</v>
      </c>
      <c r="M35" s="412">
        <f t="shared" si="0"/>
        <v>50.46000000000001</v>
      </c>
      <c r="N35" s="408">
        <f t="shared" si="1"/>
        <v>87.17948717948718</v>
      </c>
      <c r="O35" s="408">
        <f t="shared" si="2"/>
        <v>64.1025641025641</v>
      </c>
    </row>
    <row r="36" spans="1:15" ht="15">
      <c r="A36" s="404">
        <v>40</v>
      </c>
      <c r="B36" s="405" t="s">
        <v>472</v>
      </c>
      <c r="C36" s="406">
        <v>12</v>
      </c>
      <c r="D36" s="407">
        <v>24</v>
      </c>
      <c r="E36" s="408">
        <v>46.49</v>
      </c>
      <c r="F36" s="407">
        <v>4</v>
      </c>
      <c r="G36" s="408">
        <v>9.5</v>
      </c>
      <c r="H36" s="407">
        <v>2</v>
      </c>
      <c r="I36" s="412">
        <v>4.5</v>
      </c>
      <c r="J36" s="413">
        <f t="shared" si="0"/>
        <v>20</v>
      </c>
      <c r="K36" s="412">
        <f t="shared" si="0"/>
        <v>36.99</v>
      </c>
      <c r="L36" s="413">
        <f t="shared" si="0"/>
        <v>2</v>
      </c>
      <c r="M36" s="412">
        <f t="shared" si="0"/>
        <v>5</v>
      </c>
      <c r="N36" s="408">
        <f t="shared" si="1"/>
        <v>33.333333333333336</v>
      </c>
      <c r="O36" s="408">
        <f t="shared" si="2"/>
        <v>16.666666666666668</v>
      </c>
    </row>
    <row r="37" spans="1:15" ht="15">
      <c r="A37" s="404">
        <v>41</v>
      </c>
      <c r="B37" s="405" t="s">
        <v>264</v>
      </c>
      <c r="C37" s="406">
        <v>366</v>
      </c>
      <c r="D37" s="407">
        <v>471</v>
      </c>
      <c r="E37" s="408">
        <v>1795.82</v>
      </c>
      <c r="F37" s="407">
        <v>354</v>
      </c>
      <c r="G37" s="408">
        <v>1378.56</v>
      </c>
      <c r="H37" s="407">
        <v>215</v>
      </c>
      <c r="I37" s="412">
        <v>907.42</v>
      </c>
      <c r="J37" s="413">
        <f t="shared" si="0"/>
        <v>117</v>
      </c>
      <c r="K37" s="412">
        <f t="shared" si="0"/>
        <v>417.26</v>
      </c>
      <c r="L37" s="413">
        <f t="shared" si="0"/>
        <v>139</v>
      </c>
      <c r="M37" s="412">
        <f t="shared" si="0"/>
        <v>471.14</v>
      </c>
      <c r="N37" s="408">
        <f t="shared" si="1"/>
        <v>96.72131147540983</v>
      </c>
      <c r="O37" s="408">
        <f t="shared" si="2"/>
        <v>58.743169398907106</v>
      </c>
    </row>
    <row r="38" spans="1:15" ht="15">
      <c r="A38" s="404">
        <v>42</v>
      </c>
      <c r="B38" s="405" t="s">
        <v>476</v>
      </c>
      <c r="C38" s="406"/>
      <c r="D38" s="407">
        <v>0</v>
      </c>
      <c r="E38" s="408">
        <v>0</v>
      </c>
      <c r="F38" s="407">
        <v>0</v>
      </c>
      <c r="G38" s="408">
        <v>0</v>
      </c>
      <c r="H38" s="407">
        <v>0</v>
      </c>
      <c r="I38" s="412">
        <v>0</v>
      </c>
      <c r="J38" s="413">
        <f t="shared" si="0"/>
        <v>0</v>
      </c>
      <c r="K38" s="412">
        <f t="shared" si="0"/>
        <v>0</v>
      </c>
      <c r="L38" s="413">
        <f t="shared" si="0"/>
        <v>0</v>
      </c>
      <c r="M38" s="412">
        <f t="shared" si="0"/>
        <v>0</v>
      </c>
      <c r="N38" s="408">
        <v>0</v>
      </c>
      <c r="O38" s="408">
        <v>0</v>
      </c>
    </row>
    <row r="39" spans="1:15" ht="15">
      <c r="A39" s="404">
        <v>43</v>
      </c>
      <c r="B39" s="405" t="s">
        <v>473</v>
      </c>
      <c r="C39" s="406"/>
      <c r="D39" s="407">
        <v>0</v>
      </c>
      <c r="E39" s="408">
        <v>0</v>
      </c>
      <c r="F39" s="407">
        <v>0</v>
      </c>
      <c r="G39" s="408">
        <v>0</v>
      </c>
      <c r="H39" s="407">
        <v>0</v>
      </c>
      <c r="I39" s="412">
        <v>0</v>
      </c>
      <c r="J39" s="413">
        <f t="shared" si="0"/>
        <v>0</v>
      </c>
      <c r="K39" s="412">
        <f t="shared" si="0"/>
        <v>0</v>
      </c>
      <c r="L39" s="413">
        <f t="shared" si="0"/>
        <v>0</v>
      </c>
      <c r="M39" s="412">
        <f t="shared" si="0"/>
        <v>0</v>
      </c>
      <c r="N39" s="408">
        <v>0</v>
      </c>
      <c r="O39" s="408">
        <v>0</v>
      </c>
    </row>
    <row r="40" spans="1:15" ht="15">
      <c r="A40" s="404">
        <v>45</v>
      </c>
      <c r="B40" s="405" t="s">
        <v>475</v>
      </c>
      <c r="C40" s="406">
        <v>673</v>
      </c>
      <c r="D40" s="407">
        <v>875</v>
      </c>
      <c r="E40" s="408">
        <v>3933.26</v>
      </c>
      <c r="F40" s="407">
        <v>645</v>
      </c>
      <c r="G40" s="408">
        <v>3089.4</v>
      </c>
      <c r="H40" s="407">
        <v>568</v>
      </c>
      <c r="I40" s="412">
        <v>2780.49</v>
      </c>
      <c r="J40" s="413">
        <f t="shared" si="0"/>
        <v>230</v>
      </c>
      <c r="K40" s="412">
        <f t="shared" si="0"/>
        <v>843.8600000000001</v>
      </c>
      <c r="L40" s="413">
        <f t="shared" si="0"/>
        <v>77</v>
      </c>
      <c r="M40" s="412">
        <f t="shared" si="0"/>
        <v>308.9100000000003</v>
      </c>
      <c r="N40" s="408">
        <f t="shared" si="1"/>
        <v>95.83952451708767</v>
      </c>
      <c r="O40" s="408">
        <f t="shared" si="2"/>
        <v>84.39821693907875</v>
      </c>
    </row>
    <row r="41" spans="1:15" ht="15">
      <c r="A41" s="404">
        <v>46</v>
      </c>
      <c r="B41" s="405" t="s">
        <v>265</v>
      </c>
      <c r="C41" s="406">
        <v>1250</v>
      </c>
      <c r="D41" s="407">
        <v>2406</v>
      </c>
      <c r="E41" s="408">
        <v>8357.04</v>
      </c>
      <c r="F41" s="407">
        <v>1348</v>
      </c>
      <c r="G41" s="408">
        <v>2050.23</v>
      </c>
      <c r="H41" s="407">
        <v>826</v>
      </c>
      <c r="I41" s="412">
        <v>916.96</v>
      </c>
      <c r="J41" s="413">
        <f t="shared" si="0"/>
        <v>1058</v>
      </c>
      <c r="K41" s="412">
        <f t="shared" si="0"/>
        <v>6306.810000000001</v>
      </c>
      <c r="L41" s="413">
        <f t="shared" si="0"/>
        <v>522</v>
      </c>
      <c r="M41" s="412">
        <f t="shared" si="0"/>
        <v>1133.27</v>
      </c>
      <c r="N41" s="408">
        <f t="shared" si="1"/>
        <v>107.84</v>
      </c>
      <c r="O41" s="408">
        <f t="shared" si="2"/>
        <v>66.08</v>
      </c>
    </row>
    <row r="42" spans="1:15" ht="15">
      <c r="A42" s="404">
        <v>47</v>
      </c>
      <c r="B42" s="405" t="s">
        <v>266</v>
      </c>
      <c r="C42" s="406">
        <v>60</v>
      </c>
      <c r="D42" s="407">
        <v>84</v>
      </c>
      <c r="E42" s="408">
        <v>197.6</v>
      </c>
      <c r="F42" s="407">
        <v>42</v>
      </c>
      <c r="G42" s="408">
        <v>78.45</v>
      </c>
      <c r="H42" s="407">
        <v>26</v>
      </c>
      <c r="I42" s="412">
        <v>42.5</v>
      </c>
      <c r="J42" s="413">
        <f t="shared" si="0"/>
        <v>42</v>
      </c>
      <c r="K42" s="412">
        <f t="shared" si="0"/>
        <v>119.14999999999999</v>
      </c>
      <c r="L42" s="413">
        <f t="shared" si="0"/>
        <v>16</v>
      </c>
      <c r="M42" s="412">
        <f t="shared" si="0"/>
        <v>35.95</v>
      </c>
      <c r="N42" s="408">
        <f t="shared" si="1"/>
        <v>70</v>
      </c>
      <c r="O42" s="408">
        <f t="shared" si="2"/>
        <v>43.333333333333336</v>
      </c>
    </row>
    <row r="43" spans="1:15" ht="15">
      <c r="A43" s="404">
        <v>48</v>
      </c>
      <c r="B43" s="405" t="s">
        <v>201</v>
      </c>
      <c r="C43" s="406">
        <v>251</v>
      </c>
      <c r="D43" s="407">
        <v>322</v>
      </c>
      <c r="E43" s="408">
        <v>1568.16</v>
      </c>
      <c r="F43" s="407">
        <v>240</v>
      </c>
      <c r="G43" s="408">
        <v>1249.89</v>
      </c>
      <c r="H43" s="407">
        <v>88</v>
      </c>
      <c r="I43" s="412">
        <v>319.45</v>
      </c>
      <c r="J43" s="413">
        <f t="shared" si="0"/>
        <v>82</v>
      </c>
      <c r="K43" s="412">
        <f t="shared" si="0"/>
        <v>318.27</v>
      </c>
      <c r="L43" s="413">
        <f t="shared" si="0"/>
        <v>152</v>
      </c>
      <c r="M43" s="412">
        <f t="shared" si="0"/>
        <v>930.44</v>
      </c>
      <c r="N43" s="408">
        <f t="shared" si="1"/>
        <v>95.61752988047809</v>
      </c>
      <c r="O43" s="408">
        <f t="shared" si="2"/>
        <v>35.059760956175296</v>
      </c>
    </row>
    <row r="44" spans="1:15" s="420" customFormat="1" ht="14.25">
      <c r="A44" s="620" t="s">
        <v>456</v>
      </c>
      <c r="B44" s="621"/>
      <c r="C44" s="417">
        <f>SUM(C8:C43)</f>
        <v>22000</v>
      </c>
      <c r="D44" s="417">
        <f aca="true" t="shared" si="3" ref="D44:M44">SUM(D8:D43)</f>
        <v>40943</v>
      </c>
      <c r="E44" s="418">
        <f t="shared" si="3"/>
        <v>159278.78000000003</v>
      </c>
      <c r="F44" s="417">
        <f t="shared" si="3"/>
        <v>23126</v>
      </c>
      <c r="G44" s="418">
        <f t="shared" si="3"/>
        <v>87159.90999999999</v>
      </c>
      <c r="H44" s="417">
        <f t="shared" si="3"/>
        <v>14747</v>
      </c>
      <c r="I44" s="417">
        <f t="shared" si="3"/>
        <v>52707.45999999998</v>
      </c>
      <c r="J44" s="417">
        <f t="shared" si="3"/>
        <v>17817</v>
      </c>
      <c r="K44" s="417">
        <f t="shared" si="3"/>
        <v>72118.87000000001</v>
      </c>
      <c r="L44" s="417">
        <f t="shared" si="3"/>
        <v>8379</v>
      </c>
      <c r="M44" s="417">
        <f t="shared" si="3"/>
        <v>34452.45</v>
      </c>
      <c r="N44" s="419">
        <f t="shared" si="1"/>
        <v>105.11818181818182</v>
      </c>
      <c r="O44" s="419">
        <f t="shared" si="2"/>
        <v>67.03181818181818</v>
      </c>
    </row>
  </sheetData>
  <sheetProtection/>
  <mergeCells count="13">
    <mergeCell ref="H3:I5"/>
    <mergeCell ref="J3:K5"/>
    <mergeCell ref="L3:M5"/>
    <mergeCell ref="N3:N6"/>
    <mergeCell ref="O3:O6"/>
    <mergeCell ref="A44:B44"/>
    <mergeCell ref="A1:O1"/>
    <mergeCell ref="A2:O2"/>
    <mergeCell ref="A3:A6"/>
    <mergeCell ref="B3:B6"/>
    <mergeCell ref="C3:C5"/>
    <mergeCell ref="D3:E5"/>
    <mergeCell ref="F3:G5"/>
  </mergeCells>
  <printOptions/>
  <pageMargins left="0.7" right="0.7" top="0.75" bottom="0.75" header="0.3" footer="0.3"/>
  <pageSetup horizontalDpi="600" verticalDpi="600" orientation="landscape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O59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7" sqref="C37"/>
    </sheetView>
  </sheetViews>
  <sheetFormatPr defaultColWidth="9.140625" defaultRowHeight="12.75"/>
  <cols>
    <col min="1" max="1" width="5.421875" style="410" customWidth="1"/>
    <col min="2" max="2" width="27.8515625" style="410" customWidth="1"/>
    <col min="3" max="3" width="16.421875" style="410" customWidth="1"/>
    <col min="4" max="13" width="9.140625" style="410" customWidth="1"/>
    <col min="14" max="14" width="10.00390625" style="410" customWidth="1"/>
    <col min="15" max="16384" width="9.140625" style="410" customWidth="1"/>
  </cols>
  <sheetData>
    <row r="1" spans="1:15" ht="18.75">
      <c r="A1" s="629" t="s">
        <v>482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</row>
    <row r="2" spans="1:15" ht="15.75">
      <c r="A2" s="630" t="s">
        <v>478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</row>
    <row r="3" spans="1:15" ht="12.75" customHeight="1">
      <c r="A3" s="633" t="s">
        <v>430</v>
      </c>
      <c r="B3" s="633" t="s">
        <v>458</v>
      </c>
      <c r="C3" s="633" t="s">
        <v>431</v>
      </c>
      <c r="D3" s="634" t="s">
        <v>432</v>
      </c>
      <c r="E3" s="635"/>
      <c r="F3" s="633" t="s">
        <v>433</v>
      </c>
      <c r="G3" s="633"/>
      <c r="H3" s="633" t="s">
        <v>434</v>
      </c>
      <c r="I3" s="633"/>
      <c r="J3" s="633" t="s">
        <v>435</v>
      </c>
      <c r="K3" s="633"/>
      <c r="L3" s="633" t="s">
        <v>436</v>
      </c>
      <c r="M3" s="633"/>
      <c r="N3" s="632" t="s">
        <v>477</v>
      </c>
      <c r="O3" s="632" t="s">
        <v>438</v>
      </c>
    </row>
    <row r="4" spans="1:15" ht="12.75" customHeight="1">
      <c r="A4" s="633"/>
      <c r="B4" s="633"/>
      <c r="C4" s="633"/>
      <c r="D4" s="636"/>
      <c r="E4" s="637"/>
      <c r="F4" s="633"/>
      <c r="G4" s="633"/>
      <c r="H4" s="633"/>
      <c r="I4" s="633"/>
      <c r="J4" s="633"/>
      <c r="K4" s="633"/>
      <c r="L4" s="633"/>
      <c r="M4" s="633"/>
      <c r="N4" s="632"/>
      <c r="O4" s="632"/>
    </row>
    <row r="5" spans="1:15" ht="12.75" customHeight="1">
      <c r="A5" s="633"/>
      <c r="B5" s="633"/>
      <c r="C5" s="633"/>
      <c r="D5" s="638"/>
      <c r="E5" s="639"/>
      <c r="F5" s="633"/>
      <c r="G5" s="633"/>
      <c r="H5" s="633"/>
      <c r="I5" s="633"/>
      <c r="J5" s="633"/>
      <c r="K5" s="633"/>
      <c r="L5" s="633"/>
      <c r="M5" s="633"/>
      <c r="N5" s="632"/>
      <c r="O5" s="632"/>
    </row>
    <row r="6" spans="1:15" ht="12.75">
      <c r="A6" s="633"/>
      <c r="B6" s="633"/>
      <c r="C6" s="411" t="s">
        <v>76</v>
      </c>
      <c r="D6" s="411" t="s">
        <v>439</v>
      </c>
      <c r="E6" s="411" t="s">
        <v>440</v>
      </c>
      <c r="F6" s="411" t="s">
        <v>439</v>
      </c>
      <c r="G6" s="411" t="s">
        <v>440</v>
      </c>
      <c r="H6" s="411" t="s">
        <v>76</v>
      </c>
      <c r="I6" s="411" t="s">
        <v>440</v>
      </c>
      <c r="J6" s="411" t="s">
        <v>439</v>
      </c>
      <c r="K6" s="411" t="s">
        <v>440</v>
      </c>
      <c r="L6" s="411" t="s">
        <v>76</v>
      </c>
      <c r="M6" s="411" t="s">
        <v>440</v>
      </c>
      <c r="N6" s="632"/>
      <c r="O6" s="632"/>
    </row>
    <row r="7" spans="1:15" ht="13.5">
      <c r="A7" s="414" t="s">
        <v>441</v>
      </c>
      <c r="B7" s="414" t="s">
        <v>442</v>
      </c>
      <c r="C7" s="415" t="s">
        <v>443</v>
      </c>
      <c r="D7" s="415" t="s">
        <v>444</v>
      </c>
      <c r="E7" s="415" t="s">
        <v>445</v>
      </c>
      <c r="F7" s="415" t="s">
        <v>446</v>
      </c>
      <c r="G7" s="415" t="s">
        <v>447</v>
      </c>
      <c r="H7" s="415" t="s">
        <v>448</v>
      </c>
      <c r="I7" s="415" t="s">
        <v>449</v>
      </c>
      <c r="J7" s="415" t="s">
        <v>450</v>
      </c>
      <c r="K7" s="415" t="s">
        <v>451</v>
      </c>
      <c r="L7" s="415" t="s">
        <v>452</v>
      </c>
      <c r="M7" s="415" t="s">
        <v>453</v>
      </c>
      <c r="N7" s="415" t="s">
        <v>454</v>
      </c>
      <c r="O7" s="415" t="s">
        <v>455</v>
      </c>
    </row>
    <row r="8" spans="1:15" ht="15">
      <c r="A8" s="404">
        <v>1</v>
      </c>
      <c r="B8" s="421" t="s">
        <v>251</v>
      </c>
      <c r="C8" s="421"/>
      <c r="D8" s="421">
        <v>381</v>
      </c>
      <c r="E8" s="408">
        <f>ROUND(D8*0.2,2)</f>
        <v>76.2</v>
      </c>
      <c r="F8" s="407">
        <v>261</v>
      </c>
      <c r="G8" s="408">
        <f>+F8*0.2</f>
        <v>52.2</v>
      </c>
      <c r="H8" s="407">
        <f>ROUND(F8*73%,0)</f>
        <v>191</v>
      </c>
      <c r="I8" s="412">
        <f>+H8*0.2</f>
        <v>38.2</v>
      </c>
      <c r="J8" s="413">
        <f aca="true" t="shared" si="0" ref="J8:M23">+D8-F8</f>
        <v>120</v>
      </c>
      <c r="K8" s="412">
        <f t="shared" si="0"/>
        <v>24</v>
      </c>
      <c r="L8" s="413">
        <f>+F8-H8</f>
        <v>70</v>
      </c>
      <c r="M8" s="412">
        <f>+G8-I8</f>
        <v>14</v>
      </c>
      <c r="N8" s="409">
        <f>+F8/D8</f>
        <v>0.6850393700787402</v>
      </c>
      <c r="O8" s="409">
        <f>+H8/F8</f>
        <v>0.7318007662835249</v>
      </c>
    </row>
    <row r="9" spans="1:15" ht="15">
      <c r="A9" s="404">
        <v>2</v>
      </c>
      <c r="B9" s="421" t="s">
        <v>252</v>
      </c>
      <c r="C9" s="421"/>
      <c r="D9" s="421">
        <v>86</v>
      </c>
      <c r="E9" s="408">
        <f aca="true" t="shared" si="1" ref="E9:E35">ROUND(D9*0.2,2)</f>
        <v>17.2</v>
      </c>
      <c r="F9" s="407">
        <v>21</v>
      </c>
      <c r="G9" s="408">
        <f aca="true" t="shared" si="2" ref="G9:G35">+F9*0.2</f>
        <v>4.2</v>
      </c>
      <c r="H9" s="407">
        <f aca="true" t="shared" si="3" ref="H9:H35">ROUND(F9*73%,0)</f>
        <v>15</v>
      </c>
      <c r="I9" s="412">
        <f aca="true" t="shared" si="4" ref="I9:I35">+H9*0.2</f>
        <v>3</v>
      </c>
      <c r="J9" s="413">
        <f t="shared" si="0"/>
        <v>65</v>
      </c>
      <c r="K9" s="412">
        <f t="shared" si="0"/>
        <v>13</v>
      </c>
      <c r="L9" s="413">
        <f t="shared" si="0"/>
        <v>6</v>
      </c>
      <c r="M9" s="412">
        <f t="shared" si="0"/>
        <v>1.2000000000000002</v>
      </c>
      <c r="N9" s="409">
        <f aca="true" t="shared" si="5" ref="N9:N35">+F9/D9</f>
        <v>0.2441860465116279</v>
      </c>
      <c r="O9" s="409">
        <f aca="true" t="shared" si="6" ref="O9:O35">+H9/F9</f>
        <v>0.7142857142857143</v>
      </c>
    </row>
    <row r="10" spans="1:15" ht="15">
      <c r="A10" s="404">
        <v>4</v>
      </c>
      <c r="B10" s="421" t="s">
        <v>253</v>
      </c>
      <c r="C10" s="421"/>
      <c r="D10" s="421">
        <v>375</v>
      </c>
      <c r="E10" s="408">
        <f t="shared" si="1"/>
        <v>75</v>
      </c>
      <c r="F10" s="407">
        <v>277</v>
      </c>
      <c r="G10" s="408">
        <f t="shared" si="2"/>
        <v>55.400000000000006</v>
      </c>
      <c r="H10" s="407">
        <f t="shared" si="3"/>
        <v>202</v>
      </c>
      <c r="I10" s="412">
        <f t="shared" si="4"/>
        <v>40.400000000000006</v>
      </c>
      <c r="J10" s="413">
        <f t="shared" si="0"/>
        <v>98</v>
      </c>
      <c r="K10" s="412">
        <f t="shared" si="0"/>
        <v>19.599999999999994</v>
      </c>
      <c r="L10" s="413">
        <f t="shared" si="0"/>
        <v>75</v>
      </c>
      <c r="M10" s="412">
        <f t="shared" si="0"/>
        <v>15</v>
      </c>
      <c r="N10" s="409">
        <f t="shared" si="5"/>
        <v>0.7386666666666667</v>
      </c>
      <c r="O10" s="409">
        <f t="shared" si="6"/>
        <v>0.7292418772563177</v>
      </c>
    </row>
    <row r="11" spans="1:15" ht="15">
      <c r="A11" s="404">
        <v>5</v>
      </c>
      <c r="B11" s="421" t="s">
        <v>459</v>
      </c>
      <c r="C11" s="421"/>
      <c r="D11" s="421">
        <v>1204</v>
      </c>
      <c r="E11" s="408">
        <f t="shared" si="1"/>
        <v>240.8</v>
      </c>
      <c r="F11" s="407">
        <v>1115</v>
      </c>
      <c r="G11" s="408">
        <f t="shared" si="2"/>
        <v>223</v>
      </c>
      <c r="H11" s="407">
        <v>1024</v>
      </c>
      <c r="I11" s="412">
        <f t="shared" si="4"/>
        <v>204.8</v>
      </c>
      <c r="J11" s="413">
        <f t="shared" si="0"/>
        <v>89</v>
      </c>
      <c r="K11" s="412">
        <f t="shared" si="0"/>
        <v>17.80000000000001</v>
      </c>
      <c r="L11" s="413">
        <f t="shared" si="0"/>
        <v>91</v>
      </c>
      <c r="M11" s="412">
        <f t="shared" si="0"/>
        <v>18.19999999999999</v>
      </c>
      <c r="N11" s="409">
        <f t="shared" si="5"/>
        <v>0.9260797342192691</v>
      </c>
      <c r="O11" s="409">
        <f t="shared" si="6"/>
        <v>0.9183856502242153</v>
      </c>
    </row>
    <row r="12" spans="1:15" ht="15">
      <c r="A12" s="404">
        <v>6</v>
      </c>
      <c r="B12" s="421" t="s">
        <v>255</v>
      </c>
      <c r="C12" s="421"/>
      <c r="D12" s="421">
        <v>220</v>
      </c>
      <c r="E12" s="408">
        <f t="shared" si="1"/>
        <v>44</v>
      </c>
      <c r="F12" s="407">
        <v>130</v>
      </c>
      <c r="G12" s="408">
        <f t="shared" si="2"/>
        <v>26</v>
      </c>
      <c r="H12" s="407">
        <f t="shared" si="3"/>
        <v>95</v>
      </c>
      <c r="I12" s="412">
        <f t="shared" si="4"/>
        <v>19</v>
      </c>
      <c r="J12" s="413">
        <f t="shared" si="0"/>
        <v>90</v>
      </c>
      <c r="K12" s="412">
        <f t="shared" si="0"/>
        <v>18</v>
      </c>
      <c r="L12" s="413">
        <f t="shared" si="0"/>
        <v>35</v>
      </c>
      <c r="M12" s="412">
        <f t="shared" si="0"/>
        <v>7</v>
      </c>
      <c r="N12" s="409">
        <f t="shared" si="5"/>
        <v>0.5909090909090909</v>
      </c>
      <c r="O12" s="409">
        <f t="shared" si="6"/>
        <v>0.7307692307692307</v>
      </c>
    </row>
    <row r="13" spans="1:15" ht="15">
      <c r="A13" s="404">
        <v>7</v>
      </c>
      <c r="B13" s="421" t="s">
        <v>256</v>
      </c>
      <c r="C13" s="421"/>
      <c r="D13" s="421">
        <v>303</v>
      </c>
      <c r="E13" s="408">
        <f t="shared" si="1"/>
        <v>60.6</v>
      </c>
      <c r="F13" s="407">
        <v>262</v>
      </c>
      <c r="G13" s="408">
        <f t="shared" si="2"/>
        <v>52.400000000000006</v>
      </c>
      <c r="H13" s="407">
        <f t="shared" si="3"/>
        <v>191</v>
      </c>
      <c r="I13" s="412">
        <f t="shared" si="4"/>
        <v>38.2</v>
      </c>
      <c r="J13" s="413">
        <f t="shared" si="0"/>
        <v>41</v>
      </c>
      <c r="K13" s="412">
        <f t="shared" si="0"/>
        <v>8.199999999999996</v>
      </c>
      <c r="L13" s="413">
        <f t="shared" si="0"/>
        <v>71</v>
      </c>
      <c r="M13" s="412">
        <f t="shared" si="0"/>
        <v>14.200000000000003</v>
      </c>
      <c r="N13" s="409">
        <f t="shared" si="5"/>
        <v>0.8646864686468647</v>
      </c>
      <c r="O13" s="409">
        <f t="shared" si="6"/>
        <v>0.7290076335877863</v>
      </c>
    </row>
    <row r="14" spans="1:15" ht="15">
      <c r="A14" s="404">
        <v>8</v>
      </c>
      <c r="B14" s="421" t="s">
        <v>257</v>
      </c>
      <c r="C14" s="421"/>
      <c r="D14" s="421">
        <v>880</v>
      </c>
      <c r="E14" s="408">
        <f t="shared" si="1"/>
        <v>176</v>
      </c>
      <c r="F14" s="407">
        <v>740</v>
      </c>
      <c r="G14" s="408">
        <f t="shared" si="2"/>
        <v>148</v>
      </c>
      <c r="H14" s="407">
        <v>567</v>
      </c>
      <c r="I14" s="412">
        <f t="shared" si="4"/>
        <v>113.4</v>
      </c>
      <c r="J14" s="413">
        <f t="shared" si="0"/>
        <v>140</v>
      </c>
      <c r="K14" s="412">
        <f t="shared" si="0"/>
        <v>28</v>
      </c>
      <c r="L14" s="413">
        <f t="shared" si="0"/>
        <v>173</v>
      </c>
      <c r="M14" s="412">
        <f t="shared" si="0"/>
        <v>34.599999999999994</v>
      </c>
      <c r="N14" s="409">
        <f t="shared" si="5"/>
        <v>0.8409090909090909</v>
      </c>
      <c r="O14" s="409">
        <f t="shared" si="6"/>
        <v>0.7662162162162162</v>
      </c>
    </row>
    <row r="15" spans="1:15" ht="15">
      <c r="A15" s="404">
        <v>9</v>
      </c>
      <c r="B15" s="421" t="s">
        <v>191</v>
      </c>
      <c r="C15" s="421"/>
      <c r="D15" s="421">
        <v>378</v>
      </c>
      <c r="E15" s="408">
        <f t="shared" si="1"/>
        <v>75.6</v>
      </c>
      <c r="F15" s="407">
        <v>346</v>
      </c>
      <c r="G15" s="408">
        <f t="shared" si="2"/>
        <v>69.2</v>
      </c>
      <c r="H15" s="407">
        <f t="shared" si="3"/>
        <v>253</v>
      </c>
      <c r="I15" s="412">
        <f t="shared" si="4"/>
        <v>50.6</v>
      </c>
      <c r="J15" s="413">
        <f t="shared" si="0"/>
        <v>32</v>
      </c>
      <c r="K15" s="412">
        <f t="shared" si="0"/>
        <v>6.3999999999999915</v>
      </c>
      <c r="L15" s="413">
        <f t="shared" si="0"/>
        <v>93</v>
      </c>
      <c r="M15" s="412">
        <f t="shared" si="0"/>
        <v>18.6</v>
      </c>
      <c r="N15" s="409">
        <f t="shared" si="5"/>
        <v>0.9153439153439153</v>
      </c>
      <c r="O15" s="409">
        <f t="shared" si="6"/>
        <v>0.7312138728323699</v>
      </c>
    </row>
    <row r="16" spans="1:15" ht="15">
      <c r="A16" s="404">
        <v>11</v>
      </c>
      <c r="B16" s="421" t="s">
        <v>199</v>
      </c>
      <c r="C16" s="421"/>
      <c r="D16" s="421">
        <v>136</v>
      </c>
      <c r="E16" s="408">
        <f t="shared" si="1"/>
        <v>27.2</v>
      </c>
      <c r="F16" s="407">
        <v>118</v>
      </c>
      <c r="G16" s="408">
        <f t="shared" si="2"/>
        <v>23.6</v>
      </c>
      <c r="H16" s="407">
        <f t="shared" si="3"/>
        <v>86</v>
      </c>
      <c r="I16" s="412">
        <f t="shared" si="4"/>
        <v>17.2</v>
      </c>
      <c r="J16" s="413">
        <f t="shared" si="0"/>
        <v>18</v>
      </c>
      <c r="K16" s="412">
        <f t="shared" si="0"/>
        <v>3.599999999999998</v>
      </c>
      <c r="L16" s="413">
        <f t="shared" si="0"/>
        <v>32</v>
      </c>
      <c r="M16" s="412">
        <f t="shared" si="0"/>
        <v>6.400000000000002</v>
      </c>
      <c r="N16" s="409">
        <f t="shared" si="5"/>
        <v>0.8676470588235294</v>
      </c>
      <c r="O16" s="409">
        <f t="shared" si="6"/>
        <v>0.7288135593220338</v>
      </c>
    </row>
    <row r="17" spans="1:15" ht="15">
      <c r="A17" s="404">
        <v>12</v>
      </c>
      <c r="B17" s="421" t="s">
        <v>461</v>
      </c>
      <c r="C17" s="421"/>
      <c r="D17" s="421">
        <v>56</v>
      </c>
      <c r="E17" s="408">
        <f t="shared" si="1"/>
        <v>11.2</v>
      </c>
      <c r="F17" s="407">
        <v>28</v>
      </c>
      <c r="G17" s="408">
        <f t="shared" si="2"/>
        <v>5.6000000000000005</v>
      </c>
      <c r="H17" s="407">
        <f t="shared" si="3"/>
        <v>20</v>
      </c>
      <c r="I17" s="412">
        <f t="shared" si="4"/>
        <v>4</v>
      </c>
      <c r="J17" s="413">
        <f t="shared" si="0"/>
        <v>28</v>
      </c>
      <c r="K17" s="412">
        <f t="shared" si="0"/>
        <v>5.599999999999999</v>
      </c>
      <c r="L17" s="413">
        <f t="shared" si="0"/>
        <v>8</v>
      </c>
      <c r="M17" s="412">
        <f t="shared" si="0"/>
        <v>1.6000000000000005</v>
      </c>
      <c r="N17" s="409">
        <f t="shared" si="5"/>
        <v>0.5</v>
      </c>
      <c r="O17" s="409">
        <f t="shared" si="6"/>
        <v>0.7142857142857143</v>
      </c>
    </row>
    <row r="18" spans="1:15" ht="15">
      <c r="A18" s="404">
        <v>19</v>
      </c>
      <c r="B18" s="421" t="s">
        <v>464</v>
      </c>
      <c r="C18" s="421"/>
      <c r="D18" s="421">
        <v>75</v>
      </c>
      <c r="E18" s="408">
        <f t="shared" si="1"/>
        <v>15</v>
      </c>
      <c r="F18" s="407">
        <v>28</v>
      </c>
      <c r="G18" s="408">
        <f t="shared" si="2"/>
        <v>5.6000000000000005</v>
      </c>
      <c r="H18" s="407">
        <f t="shared" si="3"/>
        <v>20</v>
      </c>
      <c r="I18" s="412">
        <f t="shared" si="4"/>
        <v>4</v>
      </c>
      <c r="J18" s="413">
        <f t="shared" si="0"/>
        <v>47</v>
      </c>
      <c r="K18" s="412">
        <f t="shared" si="0"/>
        <v>9.399999999999999</v>
      </c>
      <c r="L18" s="413">
        <f t="shared" si="0"/>
        <v>8</v>
      </c>
      <c r="M18" s="412">
        <f t="shared" si="0"/>
        <v>1.6000000000000005</v>
      </c>
      <c r="N18" s="409">
        <f t="shared" si="5"/>
        <v>0.37333333333333335</v>
      </c>
      <c r="O18" s="409">
        <f t="shared" si="6"/>
        <v>0.7142857142857143</v>
      </c>
    </row>
    <row r="19" spans="1:15" ht="15">
      <c r="A19" s="404">
        <v>20</v>
      </c>
      <c r="B19" s="421" t="s">
        <v>260</v>
      </c>
      <c r="C19" s="421"/>
      <c r="D19" s="421">
        <v>181</v>
      </c>
      <c r="E19" s="408">
        <f t="shared" si="1"/>
        <v>36.2</v>
      </c>
      <c r="F19" s="407">
        <v>83</v>
      </c>
      <c r="G19" s="408">
        <f t="shared" si="2"/>
        <v>16.6</v>
      </c>
      <c r="H19" s="407">
        <f t="shared" si="3"/>
        <v>61</v>
      </c>
      <c r="I19" s="412">
        <f t="shared" si="4"/>
        <v>12.200000000000001</v>
      </c>
      <c r="J19" s="413">
        <f t="shared" si="0"/>
        <v>98</v>
      </c>
      <c r="K19" s="412">
        <f t="shared" si="0"/>
        <v>19.6</v>
      </c>
      <c r="L19" s="413">
        <f t="shared" si="0"/>
        <v>22</v>
      </c>
      <c r="M19" s="412">
        <f t="shared" si="0"/>
        <v>4.4</v>
      </c>
      <c r="N19" s="409">
        <f t="shared" si="5"/>
        <v>0.4585635359116022</v>
      </c>
      <c r="O19" s="409">
        <f t="shared" si="6"/>
        <v>0.7349397590361446</v>
      </c>
    </row>
    <row r="20" spans="1:15" ht="15">
      <c r="A20" s="404">
        <v>27</v>
      </c>
      <c r="B20" s="421" t="s">
        <v>341</v>
      </c>
      <c r="C20" s="421"/>
      <c r="D20" s="421">
        <v>468</v>
      </c>
      <c r="E20" s="408">
        <f t="shared" si="1"/>
        <v>93.6</v>
      </c>
      <c r="F20" s="407">
        <v>312</v>
      </c>
      <c r="G20" s="408">
        <f t="shared" si="2"/>
        <v>62.400000000000006</v>
      </c>
      <c r="H20" s="407">
        <f t="shared" si="3"/>
        <v>228</v>
      </c>
      <c r="I20" s="412">
        <f t="shared" si="4"/>
        <v>45.6</v>
      </c>
      <c r="J20" s="413">
        <f t="shared" si="0"/>
        <v>156</v>
      </c>
      <c r="K20" s="412">
        <f t="shared" si="0"/>
        <v>31.19999999999999</v>
      </c>
      <c r="L20" s="413">
        <f t="shared" si="0"/>
        <v>84</v>
      </c>
      <c r="M20" s="412">
        <f t="shared" si="0"/>
        <v>16.800000000000004</v>
      </c>
      <c r="N20" s="409">
        <f t="shared" si="5"/>
        <v>0.6666666666666666</v>
      </c>
      <c r="O20" s="409">
        <f t="shared" si="6"/>
        <v>0.7307692307692307</v>
      </c>
    </row>
    <row r="21" spans="1:15" ht="15">
      <c r="A21" s="404">
        <v>28</v>
      </c>
      <c r="B21" s="421" t="s">
        <v>466</v>
      </c>
      <c r="C21" s="421"/>
      <c r="D21" s="421">
        <v>617</v>
      </c>
      <c r="E21" s="408">
        <f t="shared" si="1"/>
        <v>123.4</v>
      </c>
      <c r="F21" s="407">
        <v>488</v>
      </c>
      <c r="G21" s="408">
        <f t="shared" si="2"/>
        <v>97.60000000000001</v>
      </c>
      <c r="H21" s="407">
        <f t="shared" si="3"/>
        <v>356</v>
      </c>
      <c r="I21" s="412">
        <f t="shared" si="4"/>
        <v>71.2</v>
      </c>
      <c r="J21" s="413">
        <f t="shared" si="0"/>
        <v>129</v>
      </c>
      <c r="K21" s="412">
        <f t="shared" si="0"/>
        <v>25.799999999999997</v>
      </c>
      <c r="L21" s="413">
        <f t="shared" si="0"/>
        <v>132</v>
      </c>
      <c r="M21" s="412">
        <f t="shared" si="0"/>
        <v>26.400000000000006</v>
      </c>
      <c r="N21" s="409">
        <f t="shared" si="5"/>
        <v>0.7909238249594813</v>
      </c>
      <c r="O21" s="409">
        <f t="shared" si="6"/>
        <v>0.7295081967213115</v>
      </c>
    </row>
    <row r="22" spans="1:15" ht="15">
      <c r="A22" s="404">
        <v>29</v>
      </c>
      <c r="B22" s="421" t="s">
        <v>307</v>
      </c>
      <c r="C22" s="421"/>
      <c r="D22" s="421">
        <v>189</v>
      </c>
      <c r="E22" s="408">
        <f t="shared" si="1"/>
        <v>37.8</v>
      </c>
      <c r="F22" s="407">
        <v>173</v>
      </c>
      <c r="G22" s="408">
        <f t="shared" si="2"/>
        <v>34.6</v>
      </c>
      <c r="H22" s="407">
        <f t="shared" si="3"/>
        <v>126</v>
      </c>
      <c r="I22" s="412">
        <f t="shared" si="4"/>
        <v>25.200000000000003</v>
      </c>
      <c r="J22" s="413">
        <f t="shared" si="0"/>
        <v>16</v>
      </c>
      <c r="K22" s="412">
        <f t="shared" si="0"/>
        <v>3.1999999999999957</v>
      </c>
      <c r="L22" s="413">
        <f t="shared" si="0"/>
        <v>47</v>
      </c>
      <c r="M22" s="412">
        <f t="shared" si="0"/>
        <v>9.399999999999999</v>
      </c>
      <c r="N22" s="409">
        <f t="shared" si="5"/>
        <v>0.9153439153439153</v>
      </c>
      <c r="O22" s="409">
        <f t="shared" si="6"/>
        <v>0.7283236994219653</v>
      </c>
    </row>
    <row r="23" spans="1:15" ht="15">
      <c r="A23" s="404">
        <v>30</v>
      </c>
      <c r="B23" s="421" t="s">
        <v>342</v>
      </c>
      <c r="C23" s="421"/>
      <c r="D23" s="421">
        <v>108</v>
      </c>
      <c r="E23" s="408">
        <f t="shared" si="1"/>
        <v>21.6</v>
      </c>
      <c r="F23" s="407">
        <v>104</v>
      </c>
      <c r="G23" s="408">
        <f t="shared" si="2"/>
        <v>20.8</v>
      </c>
      <c r="H23" s="407">
        <f t="shared" si="3"/>
        <v>76</v>
      </c>
      <c r="I23" s="412">
        <f t="shared" si="4"/>
        <v>15.200000000000001</v>
      </c>
      <c r="J23" s="413">
        <f t="shared" si="0"/>
        <v>4</v>
      </c>
      <c r="K23" s="412">
        <f t="shared" si="0"/>
        <v>0.8000000000000007</v>
      </c>
      <c r="L23" s="413">
        <f t="shared" si="0"/>
        <v>28</v>
      </c>
      <c r="M23" s="412">
        <f t="shared" si="0"/>
        <v>5.6</v>
      </c>
      <c r="N23" s="409">
        <f t="shared" si="5"/>
        <v>0.9629629629629629</v>
      </c>
      <c r="O23" s="409">
        <f t="shared" si="6"/>
        <v>0.7307692307692307</v>
      </c>
    </row>
    <row r="24" spans="1:15" ht="15">
      <c r="A24" s="404">
        <v>31</v>
      </c>
      <c r="B24" s="421" t="s">
        <v>263</v>
      </c>
      <c r="C24" s="421"/>
      <c r="D24" s="421">
        <v>459</v>
      </c>
      <c r="E24" s="408">
        <f t="shared" si="1"/>
        <v>91.8</v>
      </c>
      <c r="F24" s="407">
        <v>397</v>
      </c>
      <c r="G24" s="408">
        <f t="shared" si="2"/>
        <v>79.4</v>
      </c>
      <c r="H24" s="407">
        <v>298</v>
      </c>
      <c r="I24" s="412">
        <f t="shared" si="4"/>
        <v>59.6</v>
      </c>
      <c r="J24" s="413">
        <f aca="true" t="shared" si="7" ref="J24:M35">+D24-F24</f>
        <v>62</v>
      </c>
      <c r="K24" s="412">
        <f t="shared" si="7"/>
        <v>12.399999999999991</v>
      </c>
      <c r="L24" s="413">
        <f t="shared" si="7"/>
        <v>99</v>
      </c>
      <c r="M24" s="412">
        <f t="shared" si="7"/>
        <v>19.800000000000004</v>
      </c>
      <c r="N24" s="409">
        <f t="shared" si="5"/>
        <v>0.8649237472766884</v>
      </c>
      <c r="O24" s="409">
        <f t="shared" si="6"/>
        <v>0.7506297229219143</v>
      </c>
    </row>
    <row r="25" spans="1:15" ht="15">
      <c r="A25" s="404">
        <v>35</v>
      </c>
      <c r="B25" s="421" t="s">
        <v>468</v>
      </c>
      <c r="C25" s="421"/>
      <c r="D25" s="421">
        <v>33</v>
      </c>
      <c r="E25" s="408">
        <f t="shared" si="1"/>
        <v>6.6</v>
      </c>
      <c r="F25" s="407">
        <v>14</v>
      </c>
      <c r="G25" s="408">
        <f t="shared" si="2"/>
        <v>2.8000000000000003</v>
      </c>
      <c r="H25" s="407">
        <f t="shared" si="3"/>
        <v>10</v>
      </c>
      <c r="I25" s="412">
        <f t="shared" si="4"/>
        <v>2</v>
      </c>
      <c r="J25" s="413">
        <f t="shared" si="7"/>
        <v>19</v>
      </c>
      <c r="K25" s="412">
        <f t="shared" si="7"/>
        <v>3.7999999999999994</v>
      </c>
      <c r="L25" s="413">
        <f t="shared" si="7"/>
        <v>4</v>
      </c>
      <c r="M25" s="412">
        <f t="shared" si="7"/>
        <v>0.8000000000000003</v>
      </c>
      <c r="N25" s="409">
        <f t="shared" si="5"/>
        <v>0.42424242424242425</v>
      </c>
      <c r="O25" s="409">
        <f t="shared" si="6"/>
        <v>0.7142857142857143</v>
      </c>
    </row>
    <row r="26" spans="1:15" ht="15">
      <c r="A26" s="404">
        <v>36</v>
      </c>
      <c r="B26" s="421" t="s">
        <v>469</v>
      </c>
      <c r="C26" s="421"/>
      <c r="D26" s="421">
        <v>19</v>
      </c>
      <c r="E26" s="408">
        <f t="shared" si="1"/>
        <v>3.8</v>
      </c>
      <c r="F26" s="407">
        <v>7</v>
      </c>
      <c r="G26" s="408">
        <f t="shared" si="2"/>
        <v>1.4000000000000001</v>
      </c>
      <c r="H26" s="407">
        <f t="shared" si="3"/>
        <v>5</v>
      </c>
      <c r="I26" s="412">
        <f t="shared" si="4"/>
        <v>1</v>
      </c>
      <c r="J26" s="413">
        <f t="shared" si="7"/>
        <v>12</v>
      </c>
      <c r="K26" s="412">
        <f t="shared" si="7"/>
        <v>2.3999999999999995</v>
      </c>
      <c r="L26" s="413">
        <f t="shared" si="7"/>
        <v>2</v>
      </c>
      <c r="M26" s="412">
        <f t="shared" si="7"/>
        <v>0.40000000000000013</v>
      </c>
      <c r="N26" s="409">
        <f t="shared" si="5"/>
        <v>0.3684210526315789</v>
      </c>
      <c r="O26" s="409">
        <f t="shared" si="6"/>
        <v>0.7142857142857143</v>
      </c>
    </row>
    <row r="27" spans="1:15" ht="15">
      <c r="A27" s="404">
        <v>37</v>
      </c>
      <c r="B27" s="421" t="s">
        <v>274</v>
      </c>
      <c r="C27" s="421"/>
      <c r="D27" s="421">
        <v>2254</v>
      </c>
      <c r="E27" s="408">
        <f t="shared" si="1"/>
        <v>450.8</v>
      </c>
      <c r="F27" s="407">
        <v>1845</v>
      </c>
      <c r="G27" s="408">
        <f t="shared" si="2"/>
        <v>369</v>
      </c>
      <c r="H27" s="407">
        <f t="shared" si="3"/>
        <v>1347</v>
      </c>
      <c r="I27" s="412">
        <f t="shared" si="4"/>
        <v>269.40000000000003</v>
      </c>
      <c r="J27" s="413">
        <f t="shared" si="7"/>
        <v>409</v>
      </c>
      <c r="K27" s="412">
        <f t="shared" si="7"/>
        <v>81.80000000000001</v>
      </c>
      <c r="L27" s="413">
        <f t="shared" si="7"/>
        <v>498</v>
      </c>
      <c r="M27" s="412">
        <f t="shared" si="7"/>
        <v>99.59999999999997</v>
      </c>
      <c r="N27" s="409">
        <f t="shared" si="5"/>
        <v>0.8185448092280391</v>
      </c>
      <c r="O27" s="409">
        <f t="shared" si="6"/>
        <v>0.7300813008130081</v>
      </c>
    </row>
    <row r="28" spans="1:15" ht="15">
      <c r="A28" s="404">
        <v>38</v>
      </c>
      <c r="B28" s="421" t="s">
        <v>470</v>
      </c>
      <c r="C28" s="421"/>
      <c r="D28" s="421">
        <v>19</v>
      </c>
      <c r="E28" s="408">
        <f t="shared" si="1"/>
        <v>3.8</v>
      </c>
      <c r="F28" s="407">
        <v>17</v>
      </c>
      <c r="G28" s="408">
        <f t="shared" si="2"/>
        <v>3.4000000000000004</v>
      </c>
      <c r="H28" s="407">
        <f t="shared" si="3"/>
        <v>12</v>
      </c>
      <c r="I28" s="412">
        <f t="shared" si="4"/>
        <v>2.4000000000000004</v>
      </c>
      <c r="J28" s="413">
        <f t="shared" si="7"/>
        <v>2</v>
      </c>
      <c r="K28" s="412">
        <f t="shared" si="7"/>
        <v>0.39999999999999947</v>
      </c>
      <c r="L28" s="413">
        <f t="shared" si="7"/>
        <v>5</v>
      </c>
      <c r="M28" s="412">
        <f t="shared" si="7"/>
        <v>1</v>
      </c>
      <c r="N28" s="409">
        <f t="shared" si="5"/>
        <v>0.8947368421052632</v>
      </c>
      <c r="O28" s="409">
        <f t="shared" si="6"/>
        <v>0.7058823529411765</v>
      </c>
    </row>
    <row r="29" spans="1:15" ht="15">
      <c r="A29" s="404">
        <v>39</v>
      </c>
      <c r="B29" s="421" t="s">
        <v>471</v>
      </c>
      <c r="C29" s="421"/>
      <c r="D29" s="421">
        <v>33</v>
      </c>
      <c r="E29" s="408">
        <f t="shared" si="1"/>
        <v>6.6</v>
      </c>
      <c r="F29" s="407">
        <v>29</v>
      </c>
      <c r="G29" s="408">
        <f t="shared" si="2"/>
        <v>5.800000000000001</v>
      </c>
      <c r="H29" s="407">
        <f t="shared" si="3"/>
        <v>21</v>
      </c>
      <c r="I29" s="412">
        <f t="shared" si="4"/>
        <v>4.2</v>
      </c>
      <c r="J29" s="413">
        <f t="shared" si="7"/>
        <v>4</v>
      </c>
      <c r="K29" s="412">
        <f t="shared" si="7"/>
        <v>0.7999999999999989</v>
      </c>
      <c r="L29" s="413">
        <f t="shared" si="7"/>
        <v>8</v>
      </c>
      <c r="M29" s="412">
        <f t="shared" si="7"/>
        <v>1.6000000000000005</v>
      </c>
      <c r="N29" s="409">
        <f t="shared" si="5"/>
        <v>0.8787878787878788</v>
      </c>
      <c r="O29" s="409">
        <f t="shared" si="6"/>
        <v>0.7241379310344828</v>
      </c>
    </row>
    <row r="30" spans="1:15" ht="15">
      <c r="A30" s="404">
        <v>40</v>
      </c>
      <c r="B30" s="421" t="s">
        <v>472</v>
      </c>
      <c r="C30" s="421"/>
      <c r="D30" s="421">
        <v>17</v>
      </c>
      <c r="E30" s="408">
        <f t="shared" si="1"/>
        <v>3.4</v>
      </c>
      <c r="F30" s="407">
        <v>7</v>
      </c>
      <c r="G30" s="408">
        <f t="shared" si="2"/>
        <v>1.4000000000000001</v>
      </c>
      <c r="H30" s="407">
        <f t="shared" si="3"/>
        <v>5</v>
      </c>
      <c r="I30" s="412">
        <f t="shared" si="4"/>
        <v>1</v>
      </c>
      <c r="J30" s="413">
        <f t="shared" si="7"/>
        <v>10</v>
      </c>
      <c r="K30" s="412">
        <f t="shared" si="7"/>
        <v>1.9999999999999998</v>
      </c>
      <c r="L30" s="413">
        <f t="shared" si="7"/>
        <v>2</v>
      </c>
      <c r="M30" s="412">
        <f t="shared" si="7"/>
        <v>0.40000000000000013</v>
      </c>
      <c r="N30" s="409">
        <f t="shared" si="5"/>
        <v>0.4117647058823529</v>
      </c>
      <c r="O30" s="409">
        <f t="shared" si="6"/>
        <v>0.7142857142857143</v>
      </c>
    </row>
    <row r="31" spans="1:15" ht="15">
      <c r="A31" s="404">
        <v>41</v>
      </c>
      <c r="B31" s="421" t="s">
        <v>264</v>
      </c>
      <c r="C31" s="421"/>
      <c r="D31" s="421">
        <v>189</v>
      </c>
      <c r="E31" s="408">
        <f t="shared" si="1"/>
        <v>37.8</v>
      </c>
      <c r="F31" s="407">
        <v>118</v>
      </c>
      <c r="G31" s="408">
        <f t="shared" si="2"/>
        <v>23.6</v>
      </c>
      <c r="H31" s="407">
        <f t="shared" si="3"/>
        <v>86</v>
      </c>
      <c r="I31" s="412">
        <f t="shared" si="4"/>
        <v>17.2</v>
      </c>
      <c r="J31" s="413">
        <f t="shared" si="7"/>
        <v>71</v>
      </c>
      <c r="K31" s="412">
        <f t="shared" si="7"/>
        <v>14.199999999999996</v>
      </c>
      <c r="L31" s="413">
        <f t="shared" si="7"/>
        <v>32</v>
      </c>
      <c r="M31" s="412">
        <f t="shared" si="7"/>
        <v>6.400000000000002</v>
      </c>
      <c r="N31" s="409">
        <f t="shared" si="5"/>
        <v>0.6243386243386243</v>
      </c>
      <c r="O31" s="409">
        <f t="shared" si="6"/>
        <v>0.7288135593220338</v>
      </c>
    </row>
    <row r="32" spans="1:15" ht="15">
      <c r="A32" s="404">
        <v>45</v>
      </c>
      <c r="B32" s="421" t="s">
        <v>475</v>
      </c>
      <c r="C32" s="421"/>
      <c r="D32" s="421">
        <v>428</v>
      </c>
      <c r="E32" s="408">
        <f t="shared" si="1"/>
        <v>85.6</v>
      </c>
      <c r="F32" s="407">
        <v>422</v>
      </c>
      <c r="G32" s="408">
        <f t="shared" si="2"/>
        <v>84.4</v>
      </c>
      <c r="H32" s="407">
        <f t="shared" si="3"/>
        <v>308</v>
      </c>
      <c r="I32" s="412">
        <f t="shared" si="4"/>
        <v>61.6</v>
      </c>
      <c r="J32" s="413">
        <f t="shared" si="7"/>
        <v>6</v>
      </c>
      <c r="K32" s="412">
        <f t="shared" si="7"/>
        <v>1.1999999999999886</v>
      </c>
      <c r="L32" s="413">
        <f t="shared" si="7"/>
        <v>114</v>
      </c>
      <c r="M32" s="412">
        <f t="shared" si="7"/>
        <v>22.800000000000004</v>
      </c>
      <c r="N32" s="409">
        <f t="shared" si="5"/>
        <v>0.985981308411215</v>
      </c>
      <c r="O32" s="409">
        <f t="shared" si="6"/>
        <v>0.7298578199052133</v>
      </c>
    </row>
    <row r="33" spans="1:15" ht="15">
      <c r="A33" s="404">
        <v>46</v>
      </c>
      <c r="B33" s="421" t="s">
        <v>265</v>
      </c>
      <c r="C33" s="421"/>
      <c r="D33" s="421">
        <v>498</v>
      </c>
      <c r="E33" s="408">
        <f t="shared" si="1"/>
        <v>99.6</v>
      </c>
      <c r="F33" s="407">
        <v>435</v>
      </c>
      <c r="G33" s="408">
        <f t="shared" si="2"/>
        <v>87</v>
      </c>
      <c r="H33" s="407">
        <f t="shared" si="3"/>
        <v>318</v>
      </c>
      <c r="I33" s="412">
        <f t="shared" si="4"/>
        <v>63.6</v>
      </c>
      <c r="J33" s="413">
        <f t="shared" si="7"/>
        <v>63</v>
      </c>
      <c r="K33" s="412">
        <f t="shared" si="7"/>
        <v>12.599999999999994</v>
      </c>
      <c r="L33" s="413">
        <f t="shared" si="7"/>
        <v>117</v>
      </c>
      <c r="M33" s="412">
        <f t="shared" si="7"/>
        <v>23.4</v>
      </c>
      <c r="N33" s="409">
        <f t="shared" si="5"/>
        <v>0.8734939759036144</v>
      </c>
      <c r="O33" s="409">
        <f t="shared" si="6"/>
        <v>0.7310344827586207</v>
      </c>
    </row>
    <row r="34" spans="1:15" ht="15">
      <c r="A34" s="404">
        <v>47</v>
      </c>
      <c r="B34" s="421" t="s">
        <v>266</v>
      </c>
      <c r="C34" s="421"/>
      <c r="D34" s="421">
        <v>36</v>
      </c>
      <c r="E34" s="408">
        <f t="shared" si="1"/>
        <v>7.2</v>
      </c>
      <c r="F34" s="407">
        <v>27</v>
      </c>
      <c r="G34" s="408">
        <f t="shared" si="2"/>
        <v>5.4</v>
      </c>
      <c r="H34" s="407">
        <f t="shared" si="3"/>
        <v>20</v>
      </c>
      <c r="I34" s="412">
        <f t="shared" si="4"/>
        <v>4</v>
      </c>
      <c r="J34" s="413">
        <f t="shared" si="7"/>
        <v>9</v>
      </c>
      <c r="K34" s="412">
        <f t="shared" si="7"/>
        <v>1.7999999999999998</v>
      </c>
      <c r="L34" s="413">
        <f t="shared" si="7"/>
        <v>7</v>
      </c>
      <c r="M34" s="412">
        <f t="shared" si="7"/>
        <v>1.4000000000000004</v>
      </c>
      <c r="N34" s="409">
        <f t="shared" si="5"/>
        <v>0.75</v>
      </c>
      <c r="O34" s="409">
        <f t="shared" si="6"/>
        <v>0.7407407407407407</v>
      </c>
    </row>
    <row r="35" spans="1:15" ht="15">
      <c r="A35" s="404">
        <v>48</v>
      </c>
      <c r="B35" s="421" t="s">
        <v>201</v>
      </c>
      <c r="C35" s="421"/>
      <c r="D35" s="421">
        <v>106</v>
      </c>
      <c r="E35" s="408">
        <f t="shared" si="1"/>
        <v>21.2</v>
      </c>
      <c r="F35" s="407">
        <v>76</v>
      </c>
      <c r="G35" s="408">
        <f t="shared" si="2"/>
        <v>15.200000000000001</v>
      </c>
      <c r="H35" s="407">
        <f t="shared" si="3"/>
        <v>55</v>
      </c>
      <c r="I35" s="412">
        <f t="shared" si="4"/>
        <v>11</v>
      </c>
      <c r="J35" s="413">
        <f t="shared" si="7"/>
        <v>30</v>
      </c>
      <c r="K35" s="412">
        <f t="shared" si="7"/>
        <v>5.999999999999998</v>
      </c>
      <c r="L35" s="413">
        <f t="shared" si="7"/>
        <v>21</v>
      </c>
      <c r="M35" s="412">
        <f t="shared" si="7"/>
        <v>4.200000000000001</v>
      </c>
      <c r="N35" s="409">
        <f t="shared" si="5"/>
        <v>0.7169811320754716</v>
      </c>
      <c r="O35" s="409">
        <f t="shared" si="6"/>
        <v>0.7236842105263158</v>
      </c>
    </row>
    <row r="36" spans="1:15" ht="14.25">
      <c r="A36" s="620" t="s">
        <v>456</v>
      </c>
      <c r="B36" s="621"/>
      <c r="C36" s="432">
        <v>16200</v>
      </c>
      <c r="D36" s="432">
        <f>SUM(D8:D35)</f>
        <v>9748</v>
      </c>
      <c r="E36" s="419">
        <f>SUM(E8:E35)</f>
        <v>1949.5999999999997</v>
      </c>
      <c r="F36" s="433">
        <f>SUM(F8:F35)</f>
        <v>7880</v>
      </c>
      <c r="G36" s="419">
        <f aca="true" t="shared" si="8" ref="G36:M36">SUM(G8:G35)</f>
        <v>1576.0000000000005</v>
      </c>
      <c r="H36" s="433">
        <f t="shared" si="8"/>
        <v>5996</v>
      </c>
      <c r="I36" s="419">
        <f t="shared" si="8"/>
        <v>1199.2000000000003</v>
      </c>
      <c r="J36" s="433">
        <f t="shared" si="8"/>
        <v>1868</v>
      </c>
      <c r="K36" s="419">
        <f t="shared" si="8"/>
        <v>373.59999999999997</v>
      </c>
      <c r="L36" s="433">
        <f t="shared" si="8"/>
        <v>1884</v>
      </c>
      <c r="M36" s="419">
        <f t="shared" si="8"/>
        <v>376.79999999999995</v>
      </c>
      <c r="N36" s="434">
        <f>+F36/D36</f>
        <v>0.808370947886746</v>
      </c>
      <c r="O36" s="434">
        <f>+H36/F36</f>
        <v>0.7609137055837564</v>
      </c>
    </row>
    <row r="37" spans="1:15" ht="15">
      <c r="A37" s="422"/>
      <c r="B37" s="423"/>
      <c r="C37" s="424"/>
      <c r="D37" s="424"/>
      <c r="E37" s="425"/>
      <c r="F37" s="426"/>
      <c r="G37" s="425"/>
      <c r="H37" s="426"/>
      <c r="I37" s="425"/>
      <c r="J37" s="426"/>
      <c r="K37" s="425"/>
      <c r="L37" s="426"/>
      <c r="M37" s="425"/>
      <c r="N37" s="427"/>
      <c r="O37" s="427"/>
    </row>
    <row r="38" spans="1:15" ht="15">
      <c r="A38" s="422"/>
      <c r="B38" s="423"/>
      <c r="C38" s="424"/>
      <c r="D38" s="424"/>
      <c r="E38" s="425"/>
      <c r="F38" s="426"/>
      <c r="G38" s="425"/>
      <c r="H38" s="426"/>
      <c r="I38" s="425"/>
      <c r="J38" s="426"/>
      <c r="K38" s="425"/>
      <c r="L38" s="426"/>
      <c r="M38" s="425"/>
      <c r="N38" s="427"/>
      <c r="O38" s="427"/>
    </row>
    <row r="39" spans="1:15" ht="15">
      <c r="A39" s="422"/>
      <c r="B39" s="423"/>
      <c r="C39" s="424"/>
      <c r="D39" s="424"/>
      <c r="E39" s="425"/>
      <c r="F39" s="426"/>
      <c r="G39" s="425"/>
      <c r="H39" s="426"/>
      <c r="I39" s="425"/>
      <c r="J39" s="426"/>
      <c r="K39" s="425"/>
      <c r="L39" s="426"/>
      <c r="M39" s="425"/>
      <c r="N39" s="427"/>
      <c r="O39" s="427"/>
    </row>
    <row r="40" spans="1:15" ht="15">
      <c r="A40" s="422"/>
      <c r="B40" s="423"/>
      <c r="C40" s="424"/>
      <c r="D40" s="424"/>
      <c r="E40" s="425"/>
      <c r="F40" s="426"/>
      <c r="G40" s="425"/>
      <c r="H40" s="426"/>
      <c r="I40" s="425"/>
      <c r="J40" s="426"/>
      <c r="K40" s="425"/>
      <c r="L40" s="426"/>
      <c r="M40" s="425"/>
      <c r="N40" s="427"/>
      <c r="O40" s="427"/>
    </row>
    <row r="41" spans="1:15" ht="15">
      <c r="A41" s="422"/>
      <c r="B41" s="423"/>
      <c r="C41" s="424"/>
      <c r="D41" s="424"/>
      <c r="E41" s="425"/>
      <c r="F41" s="426"/>
      <c r="G41" s="425"/>
      <c r="H41" s="426"/>
      <c r="I41" s="425"/>
      <c r="J41" s="426"/>
      <c r="K41" s="425"/>
      <c r="L41" s="426"/>
      <c r="M41" s="425"/>
      <c r="N41" s="427"/>
      <c r="O41" s="427"/>
    </row>
    <row r="42" spans="1:15" ht="15">
      <c r="A42" s="422"/>
      <c r="B42" s="423"/>
      <c r="C42" s="424"/>
      <c r="D42" s="424"/>
      <c r="E42" s="425"/>
      <c r="F42" s="426"/>
      <c r="G42" s="425"/>
      <c r="H42" s="426"/>
      <c r="I42" s="425"/>
      <c r="J42" s="426"/>
      <c r="K42" s="425"/>
      <c r="L42" s="426"/>
      <c r="M42" s="425"/>
      <c r="N42" s="427"/>
      <c r="O42" s="427"/>
    </row>
    <row r="43" spans="1:15" ht="15">
      <c r="A43" s="422"/>
      <c r="B43" s="423"/>
      <c r="C43" s="424"/>
      <c r="D43" s="424"/>
      <c r="E43" s="425"/>
      <c r="F43" s="426"/>
      <c r="G43" s="425"/>
      <c r="H43" s="426"/>
      <c r="I43" s="425"/>
      <c r="J43" s="426"/>
      <c r="K43" s="425"/>
      <c r="L43" s="426"/>
      <c r="M43" s="425"/>
      <c r="N43" s="427"/>
      <c r="O43" s="427"/>
    </row>
    <row r="44" spans="1:15" ht="15">
      <c r="A44" s="422"/>
      <c r="B44" s="423"/>
      <c r="C44" s="424"/>
      <c r="D44" s="424"/>
      <c r="E44" s="425"/>
      <c r="F44" s="426"/>
      <c r="G44" s="425"/>
      <c r="H44" s="426"/>
      <c r="I44" s="425"/>
      <c r="J44" s="426"/>
      <c r="K44" s="425"/>
      <c r="L44" s="426"/>
      <c r="M44" s="425"/>
      <c r="N44" s="427"/>
      <c r="O44" s="427"/>
    </row>
    <row r="45" spans="1:15" ht="15">
      <c r="A45" s="422"/>
      <c r="B45" s="423"/>
      <c r="C45" s="424"/>
      <c r="D45" s="424"/>
      <c r="E45" s="425"/>
      <c r="F45" s="426"/>
      <c r="G45" s="425"/>
      <c r="H45" s="426"/>
      <c r="I45" s="425"/>
      <c r="J45" s="426"/>
      <c r="K45" s="425"/>
      <c r="L45" s="426"/>
      <c r="M45" s="425"/>
      <c r="N45" s="427"/>
      <c r="O45" s="427"/>
    </row>
    <row r="46" spans="1:15" ht="15">
      <c r="A46" s="422"/>
      <c r="B46" s="423"/>
      <c r="C46" s="424"/>
      <c r="D46" s="424"/>
      <c r="E46" s="425"/>
      <c r="F46" s="426"/>
      <c r="G46" s="425"/>
      <c r="H46" s="426"/>
      <c r="I46" s="425"/>
      <c r="J46" s="426"/>
      <c r="K46" s="425"/>
      <c r="L46" s="426"/>
      <c r="M46" s="425"/>
      <c r="N46" s="427"/>
      <c r="O46" s="427"/>
    </row>
    <row r="47" spans="1:15" ht="15">
      <c r="A47" s="422"/>
      <c r="B47" s="423"/>
      <c r="C47" s="424"/>
      <c r="D47" s="424"/>
      <c r="E47" s="425"/>
      <c r="F47" s="426"/>
      <c r="G47" s="425"/>
      <c r="H47" s="426"/>
      <c r="I47" s="425"/>
      <c r="J47" s="426"/>
      <c r="K47" s="425"/>
      <c r="L47" s="426"/>
      <c r="M47" s="425"/>
      <c r="N47" s="427"/>
      <c r="O47" s="427"/>
    </row>
    <row r="48" spans="1:15" ht="15">
      <c r="A48" s="422"/>
      <c r="B48" s="423"/>
      <c r="C48" s="424"/>
      <c r="D48" s="424"/>
      <c r="E48" s="425"/>
      <c r="F48" s="426"/>
      <c r="G48" s="425"/>
      <c r="H48" s="426"/>
      <c r="I48" s="425"/>
      <c r="J48" s="426"/>
      <c r="K48" s="425"/>
      <c r="L48" s="426"/>
      <c r="M48" s="425"/>
      <c r="N48" s="427"/>
      <c r="O48" s="427"/>
    </row>
    <row r="49" spans="1:15" ht="15">
      <c r="A49" s="422"/>
      <c r="B49" s="423"/>
      <c r="C49" s="424"/>
      <c r="D49" s="424"/>
      <c r="E49" s="425"/>
      <c r="F49" s="426"/>
      <c r="G49" s="425"/>
      <c r="H49" s="426"/>
      <c r="I49" s="425"/>
      <c r="J49" s="426"/>
      <c r="K49" s="425"/>
      <c r="L49" s="426"/>
      <c r="M49" s="425"/>
      <c r="N49" s="427"/>
      <c r="O49" s="427"/>
    </row>
    <row r="50" spans="1:15" ht="15">
      <c r="A50" s="422"/>
      <c r="B50" s="423"/>
      <c r="C50" s="424"/>
      <c r="D50" s="424"/>
      <c r="E50" s="425"/>
      <c r="F50" s="426"/>
      <c r="G50" s="425"/>
      <c r="H50" s="426"/>
      <c r="I50" s="425"/>
      <c r="J50" s="426"/>
      <c r="K50" s="425"/>
      <c r="L50" s="426"/>
      <c r="M50" s="425"/>
      <c r="N50" s="427"/>
      <c r="O50" s="427"/>
    </row>
    <row r="51" spans="1:15" ht="15">
      <c r="A51" s="422"/>
      <c r="B51" s="423"/>
      <c r="C51" s="424"/>
      <c r="D51" s="424"/>
      <c r="E51" s="425"/>
      <c r="F51" s="426"/>
      <c r="G51" s="425"/>
      <c r="H51" s="426"/>
      <c r="I51" s="425"/>
      <c r="J51" s="426"/>
      <c r="K51" s="425"/>
      <c r="L51" s="426"/>
      <c r="M51" s="425"/>
      <c r="N51" s="427"/>
      <c r="O51" s="427"/>
    </row>
    <row r="52" spans="1:15" ht="15">
      <c r="A52" s="422"/>
      <c r="B52" s="423"/>
      <c r="C52" s="424"/>
      <c r="D52" s="424"/>
      <c r="E52" s="425"/>
      <c r="F52" s="426"/>
      <c r="G52" s="425"/>
      <c r="H52" s="426"/>
      <c r="I52" s="425"/>
      <c r="J52" s="426"/>
      <c r="K52" s="425"/>
      <c r="L52" s="426"/>
      <c r="M52" s="425"/>
      <c r="N52" s="427"/>
      <c r="O52" s="427"/>
    </row>
    <row r="53" spans="1:15" ht="15">
      <c r="A53" s="422"/>
      <c r="B53" s="423"/>
      <c r="C53" s="424"/>
      <c r="D53" s="424"/>
      <c r="E53" s="425"/>
      <c r="F53" s="426"/>
      <c r="G53" s="425"/>
      <c r="H53" s="426"/>
      <c r="I53" s="425"/>
      <c r="J53" s="426"/>
      <c r="K53" s="425"/>
      <c r="L53" s="426"/>
      <c r="M53" s="425"/>
      <c r="N53" s="427"/>
      <c r="O53" s="427"/>
    </row>
    <row r="54" spans="1:15" ht="15">
      <c r="A54" s="422"/>
      <c r="B54" s="423"/>
      <c r="C54" s="424"/>
      <c r="D54" s="424"/>
      <c r="E54" s="425"/>
      <c r="F54" s="426"/>
      <c r="G54" s="425"/>
      <c r="H54" s="426"/>
      <c r="I54" s="425"/>
      <c r="J54" s="426"/>
      <c r="K54" s="425"/>
      <c r="L54" s="426"/>
      <c r="M54" s="425"/>
      <c r="N54" s="427"/>
      <c r="O54" s="427"/>
    </row>
    <row r="55" spans="1:15" ht="15">
      <c r="A55" s="422"/>
      <c r="B55" s="423"/>
      <c r="C55" s="424"/>
      <c r="D55" s="424"/>
      <c r="E55" s="425"/>
      <c r="F55" s="426"/>
      <c r="G55" s="425"/>
      <c r="H55" s="426"/>
      <c r="I55" s="425"/>
      <c r="J55" s="426"/>
      <c r="K55" s="425"/>
      <c r="L55" s="426"/>
      <c r="M55" s="425"/>
      <c r="N55" s="427"/>
      <c r="O55" s="427"/>
    </row>
    <row r="56" spans="1:15" ht="15">
      <c r="A56" s="422"/>
      <c r="B56" s="423"/>
      <c r="C56" s="424"/>
      <c r="D56" s="424"/>
      <c r="E56" s="425"/>
      <c r="F56" s="426"/>
      <c r="G56" s="425"/>
      <c r="H56" s="426"/>
      <c r="I56" s="425"/>
      <c r="J56" s="426"/>
      <c r="K56" s="425"/>
      <c r="L56" s="426"/>
      <c r="M56" s="425"/>
      <c r="N56" s="427"/>
      <c r="O56" s="427"/>
    </row>
    <row r="57" spans="1:15" ht="15">
      <c r="A57" s="422"/>
      <c r="B57" s="423"/>
      <c r="C57" s="424"/>
      <c r="D57" s="424"/>
      <c r="E57" s="425"/>
      <c r="F57" s="426"/>
      <c r="G57" s="425"/>
      <c r="H57" s="426"/>
      <c r="I57" s="425"/>
      <c r="J57" s="426"/>
      <c r="K57" s="425"/>
      <c r="L57" s="426"/>
      <c r="M57" s="425"/>
      <c r="N57" s="427"/>
      <c r="O57" s="427"/>
    </row>
    <row r="58" spans="1:15" ht="15">
      <c r="A58" s="422"/>
      <c r="B58" s="423"/>
      <c r="C58" s="424"/>
      <c r="D58" s="424"/>
      <c r="E58" s="425"/>
      <c r="F58" s="426"/>
      <c r="G58" s="425"/>
      <c r="H58" s="426"/>
      <c r="I58" s="425"/>
      <c r="J58" s="426"/>
      <c r="K58" s="425"/>
      <c r="L58" s="426"/>
      <c r="M58" s="425"/>
      <c r="N58" s="427"/>
      <c r="O58" s="427"/>
    </row>
    <row r="59" spans="1:15" ht="14.25">
      <c r="A59" s="640"/>
      <c r="B59" s="640"/>
      <c r="C59" s="428"/>
      <c r="D59" s="428"/>
      <c r="E59" s="429"/>
      <c r="F59" s="430"/>
      <c r="G59" s="429"/>
      <c r="H59" s="430"/>
      <c r="I59" s="429"/>
      <c r="J59" s="430"/>
      <c r="K59" s="429"/>
      <c r="L59" s="430"/>
      <c r="M59" s="429"/>
      <c r="N59" s="431"/>
      <c r="O59" s="431"/>
    </row>
  </sheetData>
  <sheetProtection/>
  <mergeCells count="14">
    <mergeCell ref="A1:O1"/>
    <mergeCell ref="A2:O2"/>
    <mergeCell ref="A3:A6"/>
    <mergeCell ref="B3:B6"/>
    <mergeCell ref="C3:C5"/>
    <mergeCell ref="D3:E5"/>
    <mergeCell ref="F3:G5"/>
    <mergeCell ref="H3:I5"/>
    <mergeCell ref="J3:K5"/>
    <mergeCell ref="L3:M5"/>
    <mergeCell ref="N3:N6"/>
    <mergeCell ref="O3:O6"/>
    <mergeCell ref="A59:B59"/>
    <mergeCell ref="A36:B36"/>
  </mergeCells>
  <printOptions/>
  <pageMargins left="0.7" right="0.7" top="0.75" bottom="0.75" header="0.3" footer="0.3"/>
  <pageSetup horizontalDpi="600" verticalDpi="600" orientation="landscape" scale="85" r:id="rId1"/>
  <rowBreaks count="1" manualBreakCount="1">
    <brk id="3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5" sqref="D15"/>
    </sheetView>
  </sheetViews>
  <sheetFormatPr defaultColWidth="9.140625" defaultRowHeight="12.75"/>
  <cols>
    <col min="1" max="1" width="5.57421875" style="0" customWidth="1"/>
    <col min="2" max="2" width="29.57421875" style="0" customWidth="1"/>
    <col min="3" max="3" width="13.00390625" style="0" customWidth="1"/>
    <col min="4" max="4" width="9.28125" style="0" bestFit="1" customWidth="1"/>
    <col min="5" max="5" width="9.57421875" style="0" bestFit="1" customWidth="1"/>
    <col min="6" max="6" width="9.28125" style="0" bestFit="1" customWidth="1"/>
    <col min="7" max="7" width="9.57421875" style="0" bestFit="1" customWidth="1"/>
    <col min="8" max="8" width="9.28125" style="0" bestFit="1" customWidth="1"/>
    <col min="9" max="9" width="9.57421875" style="0" bestFit="1" customWidth="1"/>
    <col min="10" max="10" width="9.28125" style="0" bestFit="1" customWidth="1"/>
    <col min="11" max="11" width="9.57421875" style="0" bestFit="1" customWidth="1"/>
    <col min="12" max="12" width="9.28125" style="0" bestFit="1" customWidth="1"/>
    <col min="13" max="13" width="9.57421875" style="0" bestFit="1" customWidth="1"/>
    <col min="14" max="14" width="11.00390625" style="0" customWidth="1"/>
    <col min="15" max="15" width="9.8515625" style="0" customWidth="1"/>
  </cols>
  <sheetData>
    <row r="1" spans="1:15" ht="18.75">
      <c r="A1" s="629" t="s">
        <v>481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</row>
    <row r="2" spans="1:15" ht="15.75">
      <c r="A2" s="630" t="s">
        <v>480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</row>
    <row r="3" spans="1:15" ht="12.75">
      <c r="A3" s="633" t="s">
        <v>430</v>
      </c>
      <c r="B3" s="633" t="s">
        <v>458</v>
      </c>
      <c r="C3" s="633" t="s">
        <v>431</v>
      </c>
      <c r="D3" s="634" t="s">
        <v>432</v>
      </c>
      <c r="E3" s="635"/>
      <c r="F3" s="633" t="s">
        <v>433</v>
      </c>
      <c r="G3" s="633"/>
      <c r="H3" s="633" t="s">
        <v>434</v>
      </c>
      <c r="I3" s="633"/>
      <c r="J3" s="633" t="s">
        <v>435</v>
      </c>
      <c r="K3" s="633"/>
      <c r="L3" s="633" t="s">
        <v>436</v>
      </c>
      <c r="M3" s="633"/>
      <c r="N3" s="632" t="s">
        <v>477</v>
      </c>
      <c r="O3" s="632" t="s">
        <v>438</v>
      </c>
    </row>
    <row r="4" spans="1:15" ht="12.75">
      <c r="A4" s="633"/>
      <c r="B4" s="633"/>
      <c r="C4" s="633"/>
      <c r="D4" s="636"/>
      <c r="E4" s="637"/>
      <c r="F4" s="633"/>
      <c r="G4" s="633"/>
      <c r="H4" s="633"/>
      <c r="I4" s="633"/>
      <c r="J4" s="633"/>
      <c r="K4" s="633"/>
      <c r="L4" s="633"/>
      <c r="M4" s="633"/>
      <c r="N4" s="632"/>
      <c r="O4" s="632"/>
    </row>
    <row r="5" spans="1:15" ht="12.75">
      <c r="A5" s="633"/>
      <c r="B5" s="633"/>
      <c r="C5" s="633"/>
      <c r="D5" s="638"/>
      <c r="E5" s="639"/>
      <c r="F5" s="633"/>
      <c r="G5" s="633"/>
      <c r="H5" s="633"/>
      <c r="I5" s="633"/>
      <c r="J5" s="633"/>
      <c r="K5" s="633"/>
      <c r="L5" s="633"/>
      <c r="M5" s="633"/>
      <c r="N5" s="632"/>
      <c r="O5" s="632"/>
    </row>
    <row r="6" spans="1:15" ht="12.75">
      <c r="A6" s="633"/>
      <c r="B6" s="633"/>
      <c r="C6" s="411" t="s">
        <v>76</v>
      </c>
      <c r="D6" s="411" t="s">
        <v>439</v>
      </c>
      <c r="E6" s="411" t="s">
        <v>440</v>
      </c>
      <c r="F6" s="411" t="s">
        <v>439</v>
      </c>
      <c r="G6" s="411" t="s">
        <v>440</v>
      </c>
      <c r="H6" s="411" t="s">
        <v>76</v>
      </c>
      <c r="I6" s="411" t="s">
        <v>440</v>
      </c>
      <c r="J6" s="411" t="s">
        <v>439</v>
      </c>
      <c r="K6" s="411" t="s">
        <v>440</v>
      </c>
      <c r="L6" s="411" t="s">
        <v>76</v>
      </c>
      <c r="M6" s="411" t="s">
        <v>440</v>
      </c>
      <c r="N6" s="632"/>
      <c r="O6" s="632"/>
    </row>
    <row r="7" spans="1:15" ht="13.5">
      <c r="A7" s="414" t="s">
        <v>441</v>
      </c>
      <c r="B7" s="414" t="s">
        <v>442</v>
      </c>
      <c r="C7" s="415" t="s">
        <v>443</v>
      </c>
      <c r="D7" s="415" t="s">
        <v>444</v>
      </c>
      <c r="E7" s="415" t="s">
        <v>445</v>
      </c>
      <c r="F7" s="415" t="s">
        <v>446</v>
      </c>
      <c r="G7" s="415" t="s">
        <v>447</v>
      </c>
      <c r="H7" s="415" t="s">
        <v>448</v>
      </c>
      <c r="I7" s="415" t="s">
        <v>449</v>
      </c>
      <c r="J7" s="415" t="s">
        <v>450</v>
      </c>
      <c r="K7" s="415" t="s">
        <v>451</v>
      </c>
      <c r="L7" s="415" t="s">
        <v>452</v>
      </c>
      <c r="M7" s="415" t="s">
        <v>453</v>
      </c>
      <c r="N7" s="415" t="s">
        <v>454</v>
      </c>
      <c r="O7" s="415" t="s">
        <v>455</v>
      </c>
    </row>
    <row r="8" spans="1:15" ht="15">
      <c r="A8" s="404">
        <v>1</v>
      </c>
      <c r="B8" s="405" t="s">
        <v>251</v>
      </c>
      <c r="C8" s="406">
        <v>237</v>
      </c>
      <c r="D8" s="407">
        <v>97</v>
      </c>
      <c r="E8" s="408">
        <v>1950</v>
      </c>
      <c r="F8" s="407">
        <v>53</v>
      </c>
      <c r="G8" s="408">
        <v>965.1</v>
      </c>
      <c r="H8" s="407">
        <v>21</v>
      </c>
      <c r="I8" s="412">
        <v>205.4</v>
      </c>
      <c r="J8" s="413">
        <f>+D8-F8</f>
        <v>44</v>
      </c>
      <c r="K8" s="412">
        <f>+E8-G8</f>
        <v>984.9</v>
      </c>
      <c r="L8" s="413">
        <f>+F8-H8</f>
        <v>32</v>
      </c>
      <c r="M8" s="408">
        <f>+G8-I8</f>
        <v>759.7</v>
      </c>
      <c r="N8" s="435">
        <f>+F8/D8</f>
        <v>0.5463917525773195</v>
      </c>
      <c r="O8" s="435">
        <f>+H8/F8</f>
        <v>0.39622641509433965</v>
      </c>
    </row>
    <row r="9" spans="1:15" ht="15">
      <c r="A9" s="404">
        <v>2</v>
      </c>
      <c r="B9" s="405" t="s">
        <v>252</v>
      </c>
      <c r="C9" s="406">
        <v>15</v>
      </c>
      <c r="D9" s="407">
        <v>11</v>
      </c>
      <c r="E9" s="408">
        <v>210</v>
      </c>
      <c r="F9" s="407">
        <v>7</v>
      </c>
      <c r="G9" s="408">
        <v>124.45</v>
      </c>
      <c r="H9" s="407">
        <v>3</v>
      </c>
      <c r="I9" s="412">
        <v>35.14</v>
      </c>
      <c r="J9" s="413">
        <f aca="true" t="shared" si="0" ref="J9:M36">+D9-F9</f>
        <v>4</v>
      </c>
      <c r="K9" s="412">
        <f t="shared" si="0"/>
        <v>85.55</v>
      </c>
      <c r="L9" s="413">
        <f t="shared" si="0"/>
        <v>4</v>
      </c>
      <c r="M9" s="408">
        <f t="shared" si="0"/>
        <v>89.31</v>
      </c>
      <c r="N9" s="435">
        <f aca="true" t="shared" si="1" ref="N9:N37">+F9/D9</f>
        <v>0.6363636363636364</v>
      </c>
      <c r="O9" s="435">
        <f aca="true" t="shared" si="2" ref="O9:O37">+H9/F9</f>
        <v>0.42857142857142855</v>
      </c>
    </row>
    <row r="10" spans="1:15" ht="15">
      <c r="A10" s="404">
        <v>3</v>
      </c>
      <c r="B10" s="405" t="s">
        <v>253</v>
      </c>
      <c r="C10" s="406">
        <v>350</v>
      </c>
      <c r="D10" s="407">
        <v>214</v>
      </c>
      <c r="E10" s="408">
        <v>4150</v>
      </c>
      <c r="F10" s="407">
        <v>132</v>
      </c>
      <c r="G10" s="408">
        <v>2465.3</v>
      </c>
      <c r="H10" s="407">
        <v>76</v>
      </c>
      <c r="I10" s="412">
        <v>1072.42</v>
      </c>
      <c r="J10" s="413">
        <f t="shared" si="0"/>
        <v>82</v>
      </c>
      <c r="K10" s="412">
        <f t="shared" si="0"/>
        <v>1684.6999999999998</v>
      </c>
      <c r="L10" s="413">
        <f t="shared" si="0"/>
        <v>56</v>
      </c>
      <c r="M10" s="408">
        <f t="shared" si="0"/>
        <v>1392.88</v>
      </c>
      <c r="N10" s="435">
        <f t="shared" si="1"/>
        <v>0.616822429906542</v>
      </c>
      <c r="O10" s="435">
        <f t="shared" si="2"/>
        <v>0.5757575757575758</v>
      </c>
    </row>
    <row r="11" spans="1:15" ht="15">
      <c r="A11" s="404">
        <v>4</v>
      </c>
      <c r="B11" s="405" t="s">
        <v>459</v>
      </c>
      <c r="C11" s="406">
        <v>490</v>
      </c>
      <c r="D11" s="407">
        <v>445</v>
      </c>
      <c r="E11" s="408">
        <v>7640</v>
      </c>
      <c r="F11" s="407">
        <v>286</v>
      </c>
      <c r="G11" s="408">
        <v>4209.88</v>
      </c>
      <c r="H11" s="407">
        <v>148</v>
      </c>
      <c r="I11" s="412">
        <v>1224.17</v>
      </c>
      <c r="J11" s="413">
        <f t="shared" si="0"/>
        <v>159</v>
      </c>
      <c r="K11" s="412">
        <f t="shared" si="0"/>
        <v>3430.12</v>
      </c>
      <c r="L11" s="413">
        <f t="shared" si="0"/>
        <v>138</v>
      </c>
      <c r="M11" s="408">
        <f t="shared" si="0"/>
        <v>2985.71</v>
      </c>
      <c r="N11" s="435">
        <f t="shared" si="1"/>
        <v>0.6426966292134831</v>
      </c>
      <c r="O11" s="435">
        <f t="shared" si="2"/>
        <v>0.5174825174825175</v>
      </c>
    </row>
    <row r="12" spans="1:15" ht="15">
      <c r="A12" s="404">
        <v>5</v>
      </c>
      <c r="B12" s="405" t="s">
        <v>255</v>
      </c>
      <c r="C12" s="406">
        <v>156</v>
      </c>
      <c r="D12" s="407">
        <v>138</v>
      </c>
      <c r="E12" s="408">
        <v>2470</v>
      </c>
      <c r="F12" s="407">
        <v>42</v>
      </c>
      <c r="G12" s="408">
        <v>656.17</v>
      </c>
      <c r="H12" s="407">
        <v>19</v>
      </c>
      <c r="I12" s="412">
        <v>339.45</v>
      </c>
      <c r="J12" s="413">
        <f t="shared" si="0"/>
        <v>96</v>
      </c>
      <c r="K12" s="412">
        <f t="shared" si="0"/>
        <v>1813.83</v>
      </c>
      <c r="L12" s="413">
        <f t="shared" si="0"/>
        <v>23</v>
      </c>
      <c r="M12" s="408">
        <f t="shared" si="0"/>
        <v>316.71999999999997</v>
      </c>
      <c r="N12" s="435">
        <f t="shared" si="1"/>
        <v>0.30434782608695654</v>
      </c>
      <c r="O12" s="435">
        <f t="shared" si="2"/>
        <v>0.4523809523809524</v>
      </c>
    </row>
    <row r="13" spans="1:15" ht="15">
      <c r="A13" s="404">
        <v>6</v>
      </c>
      <c r="B13" s="405" t="s">
        <v>256</v>
      </c>
      <c r="C13" s="406">
        <v>125</v>
      </c>
      <c r="D13" s="407">
        <v>112</v>
      </c>
      <c r="E13" s="408">
        <v>2140</v>
      </c>
      <c r="F13" s="407">
        <v>57</v>
      </c>
      <c r="G13" s="408">
        <v>997.71</v>
      </c>
      <c r="H13" s="407">
        <v>32</v>
      </c>
      <c r="I13" s="412">
        <v>433.2</v>
      </c>
      <c r="J13" s="413">
        <f t="shared" si="0"/>
        <v>55</v>
      </c>
      <c r="K13" s="412">
        <f t="shared" si="0"/>
        <v>1142.29</v>
      </c>
      <c r="L13" s="413">
        <f t="shared" si="0"/>
        <v>25</v>
      </c>
      <c r="M13" s="408">
        <f t="shared" si="0"/>
        <v>564.51</v>
      </c>
      <c r="N13" s="435">
        <f t="shared" si="1"/>
        <v>0.5089285714285714</v>
      </c>
      <c r="O13" s="435">
        <f t="shared" si="2"/>
        <v>0.5614035087719298</v>
      </c>
    </row>
    <row r="14" spans="1:15" ht="15">
      <c r="A14" s="404">
        <v>7</v>
      </c>
      <c r="B14" s="405" t="s">
        <v>257</v>
      </c>
      <c r="C14" s="406">
        <v>570</v>
      </c>
      <c r="D14" s="407">
        <v>472</v>
      </c>
      <c r="E14" s="408">
        <v>8800</v>
      </c>
      <c r="F14" s="407">
        <v>292</v>
      </c>
      <c r="G14" s="408">
        <v>5209.03</v>
      </c>
      <c r="H14" s="407">
        <v>154</v>
      </c>
      <c r="I14" s="412">
        <v>1879.27</v>
      </c>
      <c r="J14" s="413">
        <f t="shared" si="0"/>
        <v>180</v>
      </c>
      <c r="K14" s="412">
        <f t="shared" si="0"/>
        <v>3590.9700000000003</v>
      </c>
      <c r="L14" s="413">
        <f t="shared" si="0"/>
        <v>138</v>
      </c>
      <c r="M14" s="408">
        <f t="shared" si="0"/>
        <v>3329.7599999999998</v>
      </c>
      <c r="N14" s="435">
        <f t="shared" si="1"/>
        <v>0.6186440677966102</v>
      </c>
      <c r="O14" s="435">
        <f t="shared" si="2"/>
        <v>0.5273972602739726</v>
      </c>
    </row>
    <row r="15" spans="1:15" ht="15">
      <c r="A15" s="404">
        <v>8</v>
      </c>
      <c r="B15" s="405" t="s">
        <v>485</v>
      </c>
      <c r="C15" s="406">
        <v>205</v>
      </c>
      <c r="D15" s="407">
        <v>132</v>
      </c>
      <c r="E15" s="408">
        <v>1940</v>
      </c>
      <c r="F15" s="407">
        <v>78</v>
      </c>
      <c r="G15" s="408">
        <v>1140.2</v>
      </c>
      <c r="H15" s="407">
        <v>36</v>
      </c>
      <c r="I15" s="412">
        <v>247.32</v>
      </c>
      <c r="J15" s="413">
        <f t="shared" si="0"/>
        <v>54</v>
      </c>
      <c r="K15" s="412">
        <f t="shared" si="0"/>
        <v>799.8</v>
      </c>
      <c r="L15" s="413">
        <f t="shared" si="0"/>
        <v>42</v>
      </c>
      <c r="M15" s="408">
        <f t="shared" si="0"/>
        <v>892.8800000000001</v>
      </c>
      <c r="N15" s="435">
        <f t="shared" si="1"/>
        <v>0.5909090909090909</v>
      </c>
      <c r="O15" s="435">
        <f t="shared" si="2"/>
        <v>0.46153846153846156</v>
      </c>
    </row>
    <row r="16" spans="1:15" ht="15">
      <c r="A16" s="404">
        <v>9</v>
      </c>
      <c r="B16" s="405" t="s">
        <v>460</v>
      </c>
      <c r="C16" s="406">
        <v>57</v>
      </c>
      <c r="D16" s="407">
        <v>32</v>
      </c>
      <c r="E16" s="408">
        <v>450</v>
      </c>
      <c r="F16" s="407">
        <v>7</v>
      </c>
      <c r="G16" s="408">
        <v>162.48</v>
      </c>
      <c r="H16" s="407">
        <v>2</v>
      </c>
      <c r="I16" s="412">
        <v>41.86</v>
      </c>
      <c r="J16" s="413">
        <f t="shared" si="0"/>
        <v>25</v>
      </c>
      <c r="K16" s="412">
        <f t="shared" si="0"/>
        <v>287.52</v>
      </c>
      <c r="L16" s="413">
        <f t="shared" si="0"/>
        <v>5</v>
      </c>
      <c r="M16" s="408">
        <f t="shared" si="0"/>
        <v>120.61999999999999</v>
      </c>
      <c r="N16" s="435">
        <f t="shared" si="1"/>
        <v>0.21875</v>
      </c>
      <c r="O16" s="435">
        <f t="shared" si="2"/>
        <v>0.2857142857142857</v>
      </c>
    </row>
    <row r="17" spans="1:15" ht="15">
      <c r="A17" s="404">
        <v>10</v>
      </c>
      <c r="B17" s="405" t="s">
        <v>199</v>
      </c>
      <c r="C17" s="406">
        <v>44</v>
      </c>
      <c r="D17" s="407">
        <v>34</v>
      </c>
      <c r="E17" s="408">
        <v>745</v>
      </c>
      <c r="F17" s="407">
        <v>9</v>
      </c>
      <c r="G17" s="408">
        <v>185.4</v>
      </c>
      <c r="H17" s="407">
        <v>3</v>
      </c>
      <c r="I17" s="412">
        <v>38.62</v>
      </c>
      <c r="J17" s="413">
        <f t="shared" si="0"/>
        <v>25</v>
      </c>
      <c r="K17" s="412">
        <f t="shared" si="0"/>
        <v>559.6</v>
      </c>
      <c r="L17" s="413">
        <f t="shared" si="0"/>
        <v>6</v>
      </c>
      <c r="M17" s="408">
        <f t="shared" si="0"/>
        <v>146.78</v>
      </c>
      <c r="N17" s="435">
        <f t="shared" si="1"/>
        <v>0.2647058823529412</v>
      </c>
      <c r="O17" s="435">
        <f t="shared" si="2"/>
        <v>0.3333333333333333</v>
      </c>
    </row>
    <row r="18" spans="1:15" ht="15">
      <c r="A18" s="404">
        <v>11</v>
      </c>
      <c r="B18" s="405" t="s">
        <v>258</v>
      </c>
      <c r="C18" s="406">
        <v>25</v>
      </c>
      <c r="D18" s="407">
        <v>24</v>
      </c>
      <c r="E18" s="408">
        <v>365</v>
      </c>
      <c r="F18" s="407">
        <v>5</v>
      </c>
      <c r="G18" s="408">
        <v>104.26</v>
      </c>
      <c r="H18" s="407">
        <v>2</v>
      </c>
      <c r="I18" s="412">
        <v>32.45</v>
      </c>
      <c r="J18" s="413">
        <f t="shared" si="0"/>
        <v>19</v>
      </c>
      <c r="K18" s="412">
        <f t="shared" si="0"/>
        <v>260.74</v>
      </c>
      <c r="L18" s="413">
        <f t="shared" si="0"/>
        <v>3</v>
      </c>
      <c r="M18" s="408">
        <f t="shared" si="0"/>
        <v>71.81</v>
      </c>
      <c r="N18" s="435">
        <f t="shared" si="1"/>
        <v>0.20833333333333334</v>
      </c>
      <c r="O18" s="435">
        <f t="shared" si="2"/>
        <v>0.4</v>
      </c>
    </row>
    <row r="19" spans="1:15" ht="15">
      <c r="A19" s="404">
        <v>12</v>
      </c>
      <c r="B19" s="405" t="s">
        <v>464</v>
      </c>
      <c r="C19" s="406">
        <v>38</v>
      </c>
      <c r="D19" s="407">
        <v>11</v>
      </c>
      <c r="E19" s="408">
        <v>165</v>
      </c>
      <c r="F19" s="407">
        <v>3</v>
      </c>
      <c r="G19" s="408">
        <v>63.8</v>
      </c>
      <c r="H19" s="407">
        <v>1</v>
      </c>
      <c r="I19" s="412">
        <v>15.37</v>
      </c>
      <c r="J19" s="413">
        <f t="shared" si="0"/>
        <v>8</v>
      </c>
      <c r="K19" s="412">
        <f t="shared" si="0"/>
        <v>101.2</v>
      </c>
      <c r="L19" s="413">
        <f t="shared" si="0"/>
        <v>2</v>
      </c>
      <c r="M19" s="408">
        <f t="shared" si="0"/>
        <v>48.43</v>
      </c>
      <c r="N19" s="435">
        <f t="shared" si="1"/>
        <v>0.2727272727272727</v>
      </c>
      <c r="O19" s="435">
        <f t="shared" si="2"/>
        <v>0.3333333333333333</v>
      </c>
    </row>
    <row r="20" spans="1:15" ht="15">
      <c r="A20" s="404">
        <v>13</v>
      </c>
      <c r="B20" s="405" t="s">
        <v>260</v>
      </c>
      <c r="C20" s="406">
        <v>44</v>
      </c>
      <c r="D20" s="407">
        <v>33</v>
      </c>
      <c r="E20" s="408">
        <v>525</v>
      </c>
      <c r="F20" s="407">
        <v>13</v>
      </c>
      <c r="G20" s="408">
        <v>246.5</v>
      </c>
      <c r="H20" s="407">
        <v>4</v>
      </c>
      <c r="I20" s="412">
        <v>35.64</v>
      </c>
      <c r="J20" s="413">
        <f t="shared" si="0"/>
        <v>20</v>
      </c>
      <c r="K20" s="412">
        <f t="shared" si="0"/>
        <v>278.5</v>
      </c>
      <c r="L20" s="413">
        <f t="shared" si="0"/>
        <v>9</v>
      </c>
      <c r="M20" s="408">
        <f t="shared" si="0"/>
        <v>210.86</v>
      </c>
      <c r="N20" s="435">
        <f t="shared" si="1"/>
        <v>0.3939393939393939</v>
      </c>
      <c r="O20" s="435">
        <f t="shared" si="2"/>
        <v>0.3076923076923077</v>
      </c>
    </row>
    <row r="21" spans="1:15" ht="15">
      <c r="A21" s="404">
        <v>14</v>
      </c>
      <c r="B21" s="405" t="s">
        <v>341</v>
      </c>
      <c r="C21" s="406">
        <v>270</v>
      </c>
      <c r="D21" s="407">
        <v>207</v>
      </c>
      <c r="E21" s="408">
        <v>3450</v>
      </c>
      <c r="F21" s="407">
        <v>62</v>
      </c>
      <c r="G21" s="408">
        <v>1240.1</v>
      </c>
      <c r="H21" s="407">
        <v>14</v>
      </c>
      <c r="I21" s="412">
        <v>131.6</v>
      </c>
      <c r="J21" s="413">
        <f t="shared" si="0"/>
        <v>145</v>
      </c>
      <c r="K21" s="412">
        <f t="shared" si="0"/>
        <v>2209.9</v>
      </c>
      <c r="L21" s="413">
        <f t="shared" si="0"/>
        <v>48</v>
      </c>
      <c r="M21" s="408">
        <f t="shared" si="0"/>
        <v>1108.5</v>
      </c>
      <c r="N21" s="435">
        <f t="shared" si="1"/>
        <v>0.2995169082125604</v>
      </c>
      <c r="O21" s="435">
        <f t="shared" si="2"/>
        <v>0.22580645161290322</v>
      </c>
    </row>
    <row r="22" spans="1:15" ht="15">
      <c r="A22" s="404">
        <v>15</v>
      </c>
      <c r="B22" s="405" t="s">
        <v>466</v>
      </c>
      <c r="C22" s="406">
        <v>200</v>
      </c>
      <c r="D22" s="407">
        <v>168</v>
      </c>
      <c r="E22" s="408">
        <v>3290</v>
      </c>
      <c r="F22" s="407">
        <v>14</v>
      </c>
      <c r="G22" s="408">
        <v>318.4</v>
      </c>
      <c r="H22" s="407">
        <v>4</v>
      </c>
      <c r="I22" s="412">
        <v>82.64</v>
      </c>
      <c r="J22" s="413">
        <f t="shared" si="0"/>
        <v>154</v>
      </c>
      <c r="K22" s="412">
        <f t="shared" si="0"/>
        <v>2971.6</v>
      </c>
      <c r="L22" s="413">
        <f t="shared" si="0"/>
        <v>10</v>
      </c>
      <c r="M22" s="408">
        <f t="shared" si="0"/>
        <v>235.76</v>
      </c>
      <c r="N22" s="435">
        <f t="shared" si="1"/>
        <v>0.08333333333333333</v>
      </c>
      <c r="O22" s="435">
        <f t="shared" si="2"/>
        <v>0.2857142857142857</v>
      </c>
    </row>
    <row r="23" spans="1:15" ht="15">
      <c r="A23" s="404">
        <v>16</v>
      </c>
      <c r="B23" s="405" t="s">
        <v>307</v>
      </c>
      <c r="C23" s="406">
        <v>50</v>
      </c>
      <c r="D23" s="407">
        <v>20</v>
      </c>
      <c r="E23" s="408">
        <v>360</v>
      </c>
      <c r="F23" s="407">
        <v>7</v>
      </c>
      <c r="G23" s="408">
        <v>126.77</v>
      </c>
      <c r="H23" s="407">
        <v>2</v>
      </c>
      <c r="I23" s="412">
        <v>17.02</v>
      </c>
      <c r="J23" s="413">
        <f t="shared" si="0"/>
        <v>13</v>
      </c>
      <c r="K23" s="412">
        <f t="shared" si="0"/>
        <v>233.23000000000002</v>
      </c>
      <c r="L23" s="413">
        <f t="shared" si="0"/>
        <v>5</v>
      </c>
      <c r="M23" s="408">
        <f t="shared" si="0"/>
        <v>109.75</v>
      </c>
      <c r="N23" s="435">
        <f t="shared" si="1"/>
        <v>0.35</v>
      </c>
      <c r="O23" s="435">
        <f t="shared" si="2"/>
        <v>0.2857142857142857</v>
      </c>
    </row>
    <row r="24" spans="1:15" ht="15">
      <c r="A24" s="404">
        <v>17</v>
      </c>
      <c r="B24" s="405" t="s">
        <v>342</v>
      </c>
      <c r="C24" s="406">
        <v>43</v>
      </c>
      <c r="D24" s="407">
        <v>22</v>
      </c>
      <c r="E24" s="408">
        <v>370</v>
      </c>
      <c r="F24" s="407">
        <v>3</v>
      </c>
      <c r="G24" s="408">
        <v>60.3</v>
      </c>
      <c r="H24" s="407">
        <v>1</v>
      </c>
      <c r="I24" s="412">
        <v>14.62</v>
      </c>
      <c r="J24" s="413">
        <f t="shared" si="0"/>
        <v>19</v>
      </c>
      <c r="K24" s="412">
        <f t="shared" si="0"/>
        <v>309.7</v>
      </c>
      <c r="L24" s="413">
        <f t="shared" si="0"/>
        <v>2</v>
      </c>
      <c r="M24" s="408">
        <f t="shared" si="0"/>
        <v>45.68</v>
      </c>
      <c r="N24" s="435">
        <f t="shared" si="1"/>
        <v>0.13636363636363635</v>
      </c>
      <c r="O24" s="435">
        <f t="shared" si="2"/>
        <v>0.3333333333333333</v>
      </c>
    </row>
    <row r="25" spans="1:15" ht="15">
      <c r="A25" s="404">
        <v>18</v>
      </c>
      <c r="B25" s="405" t="s">
        <v>263</v>
      </c>
      <c r="C25" s="406">
        <v>215</v>
      </c>
      <c r="D25" s="407">
        <v>176</v>
      </c>
      <c r="E25" s="408">
        <v>3270.4</v>
      </c>
      <c r="F25" s="407">
        <v>134</v>
      </c>
      <c r="G25" s="408">
        <v>2482.5</v>
      </c>
      <c r="H25" s="407">
        <v>78</v>
      </c>
      <c r="I25" s="412">
        <v>1197.47</v>
      </c>
      <c r="J25" s="413">
        <f t="shared" si="0"/>
        <v>42</v>
      </c>
      <c r="K25" s="412">
        <f t="shared" si="0"/>
        <v>787.9000000000001</v>
      </c>
      <c r="L25" s="413">
        <f t="shared" si="0"/>
        <v>56</v>
      </c>
      <c r="M25" s="408">
        <f t="shared" si="0"/>
        <v>1285.03</v>
      </c>
      <c r="N25" s="435">
        <f t="shared" si="1"/>
        <v>0.7613636363636364</v>
      </c>
      <c r="O25" s="435">
        <f t="shared" si="2"/>
        <v>0.582089552238806</v>
      </c>
    </row>
    <row r="26" spans="1:15" ht="15">
      <c r="A26" s="404">
        <v>19</v>
      </c>
      <c r="B26" s="405" t="s">
        <v>468</v>
      </c>
      <c r="C26" s="406">
        <v>7</v>
      </c>
      <c r="D26" s="407">
        <v>3</v>
      </c>
      <c r="E26" s="408">
        <v>75</v>
      </c>
      <c r="F26" s="407">
        <v>2</v>
      </c>
      <c r="G26" s="408">
        <v>50</v>
      </c>
      <c r="H26" s="407">
        <v>1</v>
      </c>
      <c r="I26" s="412">
        <v>25</v>
      </c>
      <c r="J26" s="413">
        <f t="shared" si="0"/>
        <v>1</v>
      </c>
      <c r="K26" s="412">
        <f t="shared" si="0"/>
        <v>25</v>
      </c>
      <c r="L26" s="413">
        <f t="shared" si="0"/>
        <v>1</v>
      </c>
      <c r="M26" s="408">
        <f t="shared" si="0"/>
        <v>25</v>
      </c>
      <c r="N26" s="435">
        <f t="shared" si="1"/>
        <v>0.6666666666666666</v>
      </c>
      <c r="O26" s="435">
        <f t="shared" si="2"/>
        <v>0.5</v>
      </c>
    </row>
    <row r="27" spans="1:15" ht="15">
      <c r="A27" s="404">
        <v>20</v>
      </c>
      <c r="B27" s="405" t="s">
        <v>469</v>
      </c>
      <c r="C27" s="406">
        <v>1</v>
      </c>
      <c r="D27" s="407">
        <v>1</v>
      </c>
      <c r="E27" s="408">
        <v>25</v>
      </c>
      <c r="F27" s="407">
        <v>1</v>
      </c>
      <c r="G27" s="408">
        <v>25</v>
      </c>
      <c r="H27" s="407">
        <v>0</v>
      </c>
      <c r="I27" s="412">
        <v>0</v>
      </c>
      <c r="J27" s="413">
        <f t="shared" si="0"/>
        <v>0</v>
      </c>
      <c r="K27" s="412">
        <f t="shared" si="0"/>
        <v>0</v>
      </c>
      <c r="L27" s="413">
        <f t="shared" si="0"/>
        <v>1</v>
      </c>
      <c r="M27" s="408">
        <f t="shared" si="0"/>
        <v>25</v>
      </c>
      <c r="N27" s="435">
        <f t="shared" si="1"/>
        <v>1</v>
      </c>
      <c r="O27" s="435">
        <f t="shared" si="2"/>
        <v>0</v>
      </c>
    </row>
    <row r="28" spans="1:15" ht="15">
      <c r="A28" s="404">
        <v>21</v>
      </c>
      <c r="B28" s="405" t="s">
        <v>274</v>
      </c>
      <c r="C28" s="406">
        <v>498</v>
      </c>
      <c r="D28" s="407">
        <v>442</v>
      </c>
      <c r="E28" s="408">
        <v>8860</v>
      </c>
      <c r="F28" s="407">
        <v>247</v>
      </c>
      <c r="G28" s="408">
        <v>4260.8</v>
      </c>
      <c r="H28" s="407">
        <v>132</v>
      </c>
      <c r="I28" s="412">
        <v>1573.74</v>
      </c>
      <c r="J28" s="413">
        <f t="shared" si="0"/>
        <v>195</v>
      </c>
      <c r="K28" s="412">
        <f t="shared" si="0"/>
        <v>4599.2</v>
      </c>
      <c r="L28" s="413">
        <f t="shared" si="0"/>
        <v>115</v>
      </c>
      <c r="M28" s="408">
        <f t="shared" si="0"/>
        <v>2687.0600000000004</v>
      </c>
      <c r="N28" s="435">
        <f t="shared" si="1"/>
        <v>0.5588235294117647</v>
      </c>
      <c r="O28" s="435">
        <f t="shared" si="2"/>
        <v>0.5344129554655871</v>
      </c>
    </row>
    <row r="29" spans="1:15" ht="15">
      <c r="A29" s="404">
        <v>22</v>
      </c>
      <c r="B29" s="405" t="s">
        <v>470</v>
      </c>
      <c r="C29" s="406">
        <v>1</v>
      </c>
      <c r="D29" s="407">
        <v>1</v>
      </c>
      <c r="E29" s="408">
        <v>25</v>
      </c>
      <c r="F29" s="407">
        <v>0</v>
      </c>
      <c r="G29" s="408">
        <v>0</v>
      </c>
      <c r="H29" s="407"/>
      <c r="I29" s="412"/>
      <c r="J29" s="413">
        <f t="shared" si="0"/>
        <v>1</v>
      </c>
      <c r="K29" s="412">
        <f t="shared" si="0"/>
        <v>25</v>
      </c>
      <c r="L29" s="413">
        <f t="shared" si="0"/>
        <v>0</v>
      </c>
      <c r="M29" s="408">
        <f t="shared" si="0"/>
        <v>0</v>
      </c>
      <c r="N29" s="435">
        <f t="shared" si="1"/>
        <v>0</v>
      </c>
      <c r="O29" s="435"/>
    </row>
    <row r="30" spans="1:15" ht="15">
      <c r="A30" s="404">
        <v>23</v>
      </c>
      <c r="B30" s="405" t="s">
        <v>471</v>
      </c>
      <c r="C30" s="406">
        <v>4</v>
      </c>
      <c r="D30" s="407">
        <v>0</v>
      </c>
      <c r="E30" s="408">
        <v>0</v>
      </c>
      <c r="F30" s="407">
        <v>0</v>
      </c>
      <c r="G30" s="408">
        <v>0</v>
      </c>
      <c r="H30" s="407"/>
      <c r="I30" s="412"/>
      <c r="J30" s="413">
        <f t="shared" si="0"/>
        <v>0</v>
      </c>
      <c r="K30" s="412">
        <f t="shared" si="0"/>
        <v>0</v>
      </c>
      <c r="L30" s="413">
        <f t="shared" si="0"/>
        <v>0</v>
      </c>
      <c r="M30" s="408">
        <f t="shared" si="0"/>
        <v>0</v>
      </c>
      <c r="N30" s="435"/>
      <c r="O30" s="435"/>
    </row>
    <row r="31" spans="1:15" ht="15">
      <c r="A31" s="404">
        <v>24</v>
      </c>
      <c r="B31" s="405" t="s">
        <v>472</v>
      </c>
      <c r="C31" s="406">
        <v>1</v>
      </c>
      <c r="D31" s="407">
        <v>0</v>
      </c>
      <c r="E31" s="408">
        <v>0</v>
      </c>
      <c r="F31" s="407">
        <v>0</v>
      </c>
      <c r="G31" s="408">
        <v>0</v>
      </c>
      <c r="H31" s="407"/>
      <c r="I31" s="412"/>
      <c r="J31" s="413">
        <f t="shared" si="0"/>
        <v>0</v>
      </c>
      <c r="K31" s="412">
        <f t="shared" si="0"/>
        <v>0</v>
      </c>
      <c r="L31" s="413">
        <f t="shared" si="0"/>
        <v>0</v>
      </c>
      <c r="M31" s="408">
        <f t="shared" si="0"/>
        <v>0</v>
      </c>
      <c r="N31" s="435"/>
      <c r="O31" s="435"/>
    </row>
    <row r="32" spans="1:15" ht="15">
      <c r="A32" s="404">
        <v>25</v>
      </c>
      <c r="B32" s="405" t="s">
        <v>264</v>
      </c>
      <c r="C32" s="406">
        <v>35</v>
      </c>
      <c r="D32" s="407">
        <v>27</v>
      </c>
      <c r="E32" s="408">
        <v>625.4</v>
      </c>
      <c r="F32" s="407">
        <v>12</v>
      </c>
      <c r="G32" s="408">
        <v>270.4</v>
      </c>
      <c r="H32" s="407">
        <v>3</v>
      </c>
      <c r="I32" s="412">
        <v>51.62</v>
      </c>
      <c r="J32" s="413">
        <f t="shared" si="0"/>
        <v>15</v>
      </c>
      <c r="K32" s="412">
        <f t="shared" si="0"/>
        <v>355</v>
      </c>
      <c r="L32" s="413">
        <f t="shared" si="0"/>
        <v>9</v>
      </c>
      <c r="M32" s="408">
        <f t="shared" si="0"/>
        <v>218.77999999999997</v>
      </c>
      <c r="N32" s="435">
        <f t="shared" si="1"/>
        <v>0.4444444444444444</v>
      </c>
      <c r="O32" s="435">
        <f t="shared" si="2"/>
        <v>0.25</v>
      </c>
    </row>
    <row r="33" spans="1:15" ht="15">
      <c r="A33" s="404">
        <v>26</v>
      </c>
      <c r="B33" s="405" t="s">
        <v>475</v>
      </c>
      <c r="C33" s="406">
        <v>76</v>
      </c>
      <c r="D33" s="407">
        <v>68</v>
      </c>
      <c r="E33" s="408">
        <v>970</v>
      </c>
      <c r="F33" s="407">
        <v>26</v>
      </c>
      <c r="G33" s="408">
        <v>332.4</v>
      </c>
      <c r="H33" s="407">
        <v>13</v>
      </c>
      <c r="I33" s="412">
        <v>158.13</v>
      </c>
      <c r="J33" s="413">
        <f t="shared" si="0"/>
        <v>42</v>
      </c>
      <c r="K33" s="412">
        <f t="shared" si="0"/>
        <v>637.6</v>
      </c>
      <c r="L33" s="413">
        <f t="shared" si="0"/>
        <v>13</v>
      </c>
      <c r="M33" s="408">
        <f t="shared" si="0"/>
        <v>174.26999999999998</v>
      </c>
      <c r="N33" s="435">
        <f t="shared" si="1"/>
        <v>0.38235294117647056</v>
      </c>
      <c r="O33" s="435">
        <f t="shared" si="2"/>
        <v>0.5</v>
      </c>
    </row>
    <row r="34" spans="1:15" ht="15">
      <c r="A34" s="404">
        <v>27</v>
      </c>
      <c r="B34" s="405" t="s">
        <v>265</v>
      </c>
      <c r="C34" s="406">
        <v>237</v>
      </c>
      <c r="D34" s="407">
        <v>154</v>
      </c>
      <c r="E34" s="408">
        <v>2250</v>
      </c>
      <c r="F34" s="407">
        <v>102</v>
      </c>
      <c r="G34" s="408">
        <v>1779.51</v>
      </c>
      <c r="H34" s="407">
        <v>72</v>
      </c>
      <c r="I34" s="412">
        <v>1035.12</v>
      </c>
      <c r="J34" s="413">
        <f t="shared" si="0"/>
        <v>52</v>
      </c>
      <c r="K34" s="412">
        <f t="shared" si="0"/>
        <v>470.49</v>
      </c>
      <c r="L34" s="413">
        <f t="shared" si="0"/>
        <v>30</v>
      </c>
      <c r="M34" s="408">
        <f t="shared" si="0"/>
        <v>744.3900000000001</v>
      </c>
      <c r="N34" s="435">
        <f t="shared" si="1"/>
        <v>0.6623376623376623</v>
      </c>
      <c r="O34" s="435">
        <f t="shared" si="2"/>
        <v>0.7058823529411765</v>
      </c>
    </row>
    <row r="35" spans="1:15" ht="15">
      <c r="A35" s="404">
        <v>28</v>
      </c>
      <c r="B35" s="405" t="s">
        <v>266</v>
      </c>
      <c r="C35" s="406">
        <v>7</v>
      </c>
      <c r="D35" s="407">
        <v>1</v>
      </c>
      <c r="E35" s="408">
        <v>25</v>
      </c>
      <c r="F35" s="407">
        <v>0</v>
      </c>
      <c r="G35" s="408">
        <v>0</v>
      </c>
      <c r="H35" s="407"/>
      <c r="I35" s="412"/>
      <c r="J35" s="413">
        <f t="shared" si="0"/>
        <v>1</v>
      </c>
      <c r="K35" s="412">
        <f t="shared" si="0"/>
        <v>25</v>
      </c>
      <c r="L35" s="413">
        <f t="shared" si="0"/>
        <v>0</v>
      </c>
      <c r="M35" s="408">
        <f t="shared" si="0"/>
        <v>0</v>
      </c>
      <c r="N35" s="435">
        <f t="shared" si="1"/>
        <v>0</v>
      </c>
      <c r="O35" s="435"/>
    </row>
    <row r="36" spans="1:15" ht="15">
      <c r="A36" s="404">
        <v>29</v>
      </c>
      <c r="B36" s="405" t="s">
        <v>201</v>
      </c>
      <c r="C36" s="406">
        <v>64</v>
      </c>
      <c r="D36" s="407">
        <v>35</v>
      </c>
      <c r="E36" s="408">
        <v>540</v>
      </c>
      <c r="F36" s="407">
        <v>16</v>
      </c>
      <c r="G36" s="408">
        <v>284.4</v>
      </c>
      <c r="H36" s="407">
        <v>9</v>
      </c>
      <c r="I36" s="412">
        <v>126.42</v>
      </c>
      <c r="J36" s="413">
        <f t="shared" si="0"/>
        <v>19</v>
      </c>
      <c r="K36" s="412">
        <f t="shared" si="0"/>
        <v>255.60000000000002</v>
      </c>
      <c r="L36" s="413">
        <f t="shared" si="0"/>
        <v>7</v>
      </c>
      <c r="M36" s="408">
        <f t="shared" si="0"/>
        <v>157.97999999999996</v>
      </c>
      <c r="N36" s="435">
        <f t="shared" si="1"/>
        <v>0.45714285714285713</v>
      </c>
      <c r="O36" s="435">
        <f t="shared" si="2"/>
        <v>0.5625</v>
      </c>
    </row>
    <row r="37" spans="1:15" ht="14.25">
      <c r="A37" s="620" t="s">
        <v>456</v>
      </c>
      <c r="B37" s="621"/>
      <c r="C37" s="417">
        <f>SUM(C8:C36)</f>
        <v>4065</v>
      </c>
      <c r="D37" s="417">
        <f>SUM(D8:D36)</f>
        <v>3080</v>
      </c>
      <c r="E37" s="418">
        <f>SUM(E8:E36)</f>
        <v>55685.8</v>
      </c>
      <c r="F37" s="436">
        <f aca="true" t="shared" si="3" ref="F37:M37">SUM(F8:F36)</f>
        <v>1610</v>
      </c>
      <c r="G37" s="418">
        <f t="shared" si="3"/>
        <v>27760.86</v>
      </c>
      <c r="H37" s="436">
        <f t="shared" si="3"/>
        <v>830</v>
      </c>
      <c r="I37" s="418">
        <f t="shared" si="3"/>
        <v>10013.69</v>
      </c>
      <c r="J37" s="436">
        <f t="shared" si="3"/>
        <v>1470</v>
      </c>
      <c r="K37" s="418">
        <f t="shared" si="3"/>
        <v>27924.940000000002</v>
      </c>
      <c r="L37" s="436">
        <f t="shared" si="3"/>
        <v>780</v>
      </c>
      <c r="M37" s="418">
        <f t="shared" si="3"/>
        <v>17747.170000000002</v>
      </c>
      <c r="N37" s="434">
        <f t="shared" si="1"/>
        <v>0.5227272727272727</v>
      </c>
      <c r="O37" s="434">
        <f t="shared" si="2"/>
        <v>0.515527950310559</v>
      </c>
    </row>
  </sheetData>
  <sheetProtection/>
  <mergeCells count="13">
    <mergeCell ref="H3:I5"/>
    <mergeCell ref="J3:K5"/>
    <mergeCell ref="L3:M5"/>
    <mergeCell ref="N3:N6"/>
    <mergeCell ref="O3:O6"/>
    <mergeCell ref="A37:B37"/>
    <mergeCell ref="A1:O1"/>
    <mergeCell ref="A2:O2"/>
    <mergeCell ref="A3:A6"/>
    <mergeCell ref="B3:B6"/>
    <mergeCell ref="C3:C5"/>
    <mergeCell ref="D3:E5"/>
    <mergeCell ref="F3:G5"/>
  </mergeCells>
  <printOptions/>
  <pageMargins left="0.7" right="0.7" top="0.75" bottom="0.75" header="0.3" footer="0.3"/>
  <pageSetup horizontalDpi="600" verticalDpi="600" orientation="landscape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2" sqref="J12"/>
    </sheetView>
  </sheetViews>
  <sheetFormatPr defaultColWidth="9.140625" defaultRowHeight="12.75"/>
  <cols>
    <col min="1" max="1" width="4.421875" style="50" customWidth="1"/>
    <col min="2" max="2" width="23.57421875" style="50" bestFit="1" customWidth="1"/>
    <col min="3" max="3" width="10.140625" style="50" bestFit="1" customWidth="1"/>
    <col min="4" max="5" width="9.140625" style="50" customWidth="1"/>
    <col min="6" max="6" width="10.421875" style="50" customWidth="1"/>
    <col min="7" max="11" width="9.140625" style="50" customWidth="1"/>
    <col min="12" max="12" width="11.140625" style="50" customWidth="1"/>
    <col min="13" max="13" width="9.140625" style="50" customWidth="1"/>
    <col min="14" max="14" width="11.421875" style="50" customWidth="1"/>
    <col min="15" max="16384" width="9.140625" style="50" customWidth="1"/>
  </cols>
  <sheetData>
    <row r="1" spans="1:15" ht="15" customHeight="1">
      <c r="A1" s="641" t="s">
        <v>157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</row>
    <row r="2" spans="13:14" ht="15" customHeight="1">
      <c r="M2" s="642" t="s">
        <v>179</v>
      </c>
      <c r="N2" s="642"/>
    </row>
    <row r="3" spans="1:15" ht="99.75" customHeight="1">
      <c r="A3" s="1" t="s">
        <v>99</v>
      </c>
      <c r="B3" s="1" t="s">
        <v>57</v>
      </c>
      <c r="C3" s="2" t="s">
        <v>144</v>
      </c>
      <c r="D3" s="2" t="s">
        <v>145</v>
      </c>
      <c r="E3" s="3" t="s">
        <v>146</v>
      </c>
      <c r="F3" s="2" t="s">
        <v>147</v>
      </c>
      <c r="G3" s="2" t="s">
        <v>148</v>
      </c>
      <c r="H3" s="2" t="s">
        <v>149</v>
      </c>
      <c r="I3" s="2" t="s">
        <v>150</v>
      </c>
      <c r="J3" s="2" t="s">
        <v>151</v>
      </c>
      <c r="K3" s="4" t="s">
        <v>152</v>
      </c>
      <c r="L3" s="2" t="s">
        <v>153</v>
      </c>
      <c r="M3" s="2" t="s">
        <v>154</v>
      </c>
      <c r="N3" s="2" t="s">
        <v>155</v>
      </c>
      <c r="O3" s="2" t="s">
        <v>156</v>
      </c>
    </row>
    <row r="4" spans="1:15" ht="15">
      <c r="A4" s="5">
        <v>1</v>
      </c>
      <c r="B4" s="6" t="s">
        <v>251</v>
      </c>
      <c r="C4" s="7">
        <v>472621</v>
      </c>
      <c r="D4" s="7">
        <v>61684</v>
      </c>
      <c r="E4" s="8">
        <v>27.3</v>
      </c>
      <c r="F4" s="9">
        <v>288141</v>
      </c>
      <c r="G4" s="9">
        <v>193844</v>
      </c>
      <c r="H4" s="8">
        <f>G4*100/C4</f>
        <v>41.01468195446245</v>
      </c>
      <c r="I4" s="9">
        <v>237196</v>
      </c>
      <c r="J4" s="8">
        <f>I4*100/C4</f>
        <v>50.18735942753284</v>
      </c>
      <c r="K4" s="10">
        <v>62782</v>
      </c>
      <c r="L4" s="9">
        <v>52012</v>
      </c>
      <c r="M4" s="9">
        <v>53678</v>
      </c>
      <c r="N4" s="9">
        <v>489</v>
      </c>
      <c r="O4" s="9">
        <v>13568</v>
      </c>
    </row>
    <row r="5" spans="1:15" ht="15">
      <c r="A5" s="5">
        <v>2</v>
      </c>
      <c r="B5" s="6" t="s">
        <v>252</v>
      </c>
      <c r="C5" s="7">
        <v>18414</v>
      </c>
      <c r="D5" s="275">
        <v>845</v>
      </c>
      <c r="E5" s="286">
        <v>1.82</v>
      </c>
      <c r="F5" s="275">
        <v>15170</v>
      </c>
      <c r="G5" s="275">
        <v>15170</v>
      </c>
      <c r="H5" s="8">
        <f aca="true" t="shared" si="0" ref="H5:H36">G5*100/C5</f>
        <v>82.38296947974368</v>
      </c>
      <c r="I5" s="275">
        <v>5565</v>
      </c>
      <c r="J5" s="8">
        <f aca="true" t="shared" si="1" ref="J5:J36">I5*100/C5</f>
        <v>30.221570544151188</v>
      </c>
      <c r="K5" s="276">
        <v>9673</v>
      </c>
      <c r="L5" s="275">
        <v>4298</v>
      </c>
      <c r="M5" s="275">
        <v>4298</v>
      </c>
      <c r="N5" s="275">
        <v>0</v>
      </c>
      <c r="O5" s="275">
        <v>0</v>
      </c>
    </row>
    <row r="6" spans="1:15" ht="15">
      <c r="A6" s="5">
        <v>3</v>
      </c>
      <c r="B6" s="6" t="s">
        <v>193</v>
      </c>
      <c r="C6" s="9">
        <v>25357</v>
      </c>
      <c r="D6" s="275">
        <v>598</v>
      </c>
      <c r="E6" s="8">
        <v>6.08</v>
      </c>
      <c r="F6" s="9">
        <v>21804</v>
      </c>
      <c r="G6" s="9">
        <v>4832</v>
      </c>
      <c r="H6" s="8">
        <f t="shared" si="0"/>
        <v>19.055882004969042</v>
      </c>
      <c r="I6" s="9">
        <v>10062</v>
      </c>
      <c r="J6" s="8">
        <f t="shared" si="1"/>
        <v>39.681350317466574</v>
      </c>
      <c r="K6" s="10">
        <v>17307</v>
      </c>
      <c r="L6" s="9">
        <v>10</v>
      </c>
      <c r="M6" s="9">
        <v>10</v>
      </c>
      <c r="N6" s="275">
        <v>2</v>
      </c>
      <c r="O6" s="275">
        <v>0</v>
      </c>
    </row>
    <row r="7" spans="1:15" ht="15">
      <c r="A7" s="5">
        <v>4</v>
      </c>
      <c r="B7" s="6" t="s">
        <v>253</v>
      </c>
      <c r="C7" s="7">
        <v>435349</v>
      </c>
      <c r="D7" s="7">
        <v>17327</v>
      </c>
      <c r="E7" s="286"/>
      <c r="F7" s="9">
        <v>356315</v>
      </c>
      <c r="G7" s="9">
        <v>249081</v>
      </c>
      <c r="H7" s="8">
        <f t="shared" si="0"/>
        <v>57.214097195583314</v>
      </c>
      <c r="I7" s="9">
        <v>106263</v>
      </c>
      <c r="J7" s="8">
        <f t="shared" si="1"/>
        <v>24.408692795894787</v>
      </c>
      <c r="K7" s="10">
        <v>80425</v>
      </c>
      <c r="L7" s="9">
        <v>73216</v>
      </c>
      <c r="M7" s="9">
        <v>83512</v>
      </c>
      <c r="N7" s="9">
        <v>31</v>
      </c>
      <c r="O7" s="9">
        <v>18222</v>
      </c>
    </row>
    <row r="8" spans="1:15" ht="15">
      <c r="A8" s="5">
        <v>5</v>
      </c>
      <c r="B8" s="6" t="s">
        <v>254</v>
      </c>
      <c r="C8" s="289">
        <v>2163500</v>
      </c>
      <c r="D8" s="289">
        <v>405200</v>
      </c>
      <c r="E8" s="286">
        <v>93.56</v>
      </c>
      <c r="F8" s="290">
        <v>1727740</v>
      </c>
      <c r="G8" s="290">
        <v>947019</v>
      </c>
      <c r="H8" s="8">
        <f t="shared" si="0"/>
        <v>43.77254448809799</v>
      </c>
      <c r="I8" s="290">
        <v>1002581</v>
      </c>
      <c r="J8" s="8">
        <f t="shared" si="1"/>
        <v>46.340697943147674</v>
      </c>
      <c r="K8" s="291">
        <v>1372150</v>
      </c>
      <c r="L8" s="290">
        <v>3891</v>
      </c>
      <c r="M8" s="290">
        <v>47980</v>
      </c>
      <c r="N8" s="290">
        <v>940</v>
      </c>
      <c r="O8" s="290">
        <v>381900</v>
      </c>
    </row>
    <row r="9" spans="1:15" ht="15">
      <c r="A9" s="5">
        <v>6</v>
      </c>
      <c r="B9" s="6" t="s">
        <v>255</v>
      </c>
      <c r="C9" s="275">
        <v>218963</v>
      </c>
      <c r="D9" s="275">
        <v>23249</v>
      </c>
      <c r="E9" s="8">
        <v>5.23</v>
      </c>
      <c r="F9" s="275">
        <v>188788</v>
      </c>
      <c r="G9" s="275">
        <v>129807</v>
      </c>
      <c r="H9" s="8">
        <f t="shared" si="0"/>
        <v>59.282618524590916</v>
      </c>
      <c r="I9" s="275">
        <v>47894</v>
      </c>
      <c r="J9" s="8">
        <f t="shared" si="1"/>
        <v>21.87310184825747</v>
      </c>
      <c r="K9" s="276">
        <v>188788</v>
      </c>
      <c r="L9" s="275">
        <v>30175</v>
      </c>
      <c r="M9" s="275">
        <v>30175</v>
      </c>
      <c r="N9" s="275">
        <v>32</v>
      </c>
      <c r="O9" s="275">
        <v>48787</v>
      </c>
    </row>
    <row r="10" spans="1:15" ht="15">
      <c r="A10" s="5">
        <v>7</v>
      </c>
      <c r="B10" s="6" t="s">
        <v>267</v>
      </c>
      <c r="C10" s="275">
        <v>3711</v>
      </c>
      <c r="D10" s="275">
        <v>0</v>
      </c>
      <c r="E10" s="8">
        <v>0.37</v>
      </c>
      <c r="F10" s="275">
        <v>3710</v>
      </c>
      <c r="G10" s="275">
        <v>2701</v>
      </c>
      <c r="H10" s="8">
        <f t="shared" si="0"/>
        <v>72.78361627593641</v>
      </c>
      <c r="I10" s="275">
        <v>545</v>
      </c>
      <c r="J10" s="8">
        <f t="shared" si="1"/>
        <v>14.686068445163029</v>
      </c>
      <c r="K10" s="276">
        <v>3165</v>
      </c>
      <c r="L10" s="275">
        <v>56</v>
      </c>
      <c r="M10" s="275">
        <v>56</v>
      </c>
      <c r="N10" s="275">
        <v>7</v>
      </c>
      <c r="O10" s="275">
        <v>548</v>
      </c>
    </row>
    <row r="11" spans="1:15" ht="15">
      <c r="A11" s="5">
        <v>8</v>
      </c>
      <c r="B11" s="6" t="s">
        <v>256</v>
      </c>
      <c r="C11" s="9">
        <v>202110</v>
      </c>
      <c r="D11" s="9">
        <v>16765</v>
      </c>
      <c r="E11" s="8">
        <v>31</v>
      </c>
      <c r="F11" s="9">
        <v>166133</v>
      </c>
      <c r="G11" s="9">
        <v>123838</v>
      </c>
      <c r="H11" s="8">
        <f t="shared" si="0"/>
        <v>61.27257434070555</v>
      </c>
      <c r="I11" s="9">
        <v>38463</v>
      </c>
      <c r="J11" s="8">
        <f t="shared" si="1"/>
        <v>19.03072584236307</v>
      </c>
      <c r="K11" s="10">
        <v>146125</v>
      </c>
      <c r="L11" s="9">
        <v>19212</v>
      </c>
      <c r="M11" s="9">
        <v>19212</v>
      </c>
      <c r="N11" s="9">
        <v>82</v>
      </c>
      <c r="O11" s="9">
        <v>21456</v>
      </c>
    </row>
    <row r="12" spans="1:15" ht="15">
      <c r="A12" s="5">
        <v>9</v>
      </c>
      <c r="B12" s="292" t="s">
        <v>257</v>
      </c>
      <c r="C12" s="293">
        <v>1268739</v>
      </c>
      <c r="D12" s="293"/>
      <c r="E12" s="286">
        <v>126.31</v>
      </c>
      <c r="F12" s="293">
        <v>1010938</v>
      </c>
      <c r="G12" s="293">
        <v>668702</v>
      </c>
      <c r="H12" s="8">
        <f t="shared" si="0"/>
        <v>52.706033313392275</v>
      </c>
      <c r="I12" s="293">
        <v>124928</v>
      </c>
      <c r="J12" s="8">
        <f t="shared" si="1"/>
        <v>9.846627241694312</v>
      </c>
      <c r="K12" s="276">
        <f>C12*11.32%</f>
        <v>143621.25480000002</v>
      </c>
      <c r="L12" s="293">
        <v>29524</v>
      </c>
      <c r="M12" s="293">
        <f>L12</f>
        <v>29524</v>
      </c>
      <c r="N12" s="293">
        <v>369</v>
      </c>
      <c r="O12" s="293">
        <v>386997</v>
      </c>
    </row>
    <row r="13" spans="1:15" ht="15">
      <c r="A13" s="5">
        <v>10</v>
      </c>
      <c r="B13" s="6" t="s">
        <v>191</v>
      </c>
      <c r="C13" s="7">
        <v>1001622</v>
      </c>
      <c r="D13" s="7">
        <v>34905</v>
      </c>
      <c r="E13" s="8">
        <v>207.08</v>
      </c>
      <c r="F13" s="9">
        <v>721892</v>
      </c>
      <c r="G13" s="9">
        <v>293381</v>
      </c>
      <c r="H13" s="8">
        <f t="shared" si="0"/>
        <v>29.29059066194632</v>
      </c>
      <c r="I13" s="9">
        <v>82290</v>
      </c>
      <c r="J13" s="8">
        <f t="shared" si="1"/>
        <v>8.21567417648574</v>
      </c>
      <c r="K13" s="10">
        <v>12189</v>
      </c>
      <c r="L13" s="9">
        <v>354726</v>
      </c>
      <c r="M13" s="9">
        <v>319457</v>
      </c>
      <c r="N13" s="275">
        <v>367</v>
      </c>
      <c r="O13" s="275">
        <v>3241</v>
      </c>
    </row>
    <row r="14" spans="1:15" ht="15">
      <c r="A14" s="5">
        <v>11</v>
      </c>
      <c r="B14" s="6" t="s">
        <v>194</v>
      </c>
      <c r="C14" s="215">
        <v>85528</v>
      </c>
      <c r="D14" s="9">
        <v>1215</v>
      </c>
      <c r="E14" s="8">
        <v>15</v>
      </c>
      <c r="F14" s="9">
        <v>85528</v>
      </c>
      <c r="G14" s="9">
        <v>44695</v>
      </c>
      <c r="H14" s="8">
        <f t="shared" si="0"/>
        <v>52.25774015527079</v>
      </c>
      <c r="I14" s="215">
        <v>15737</v>
      </c>
      <c r="J14" s="8">
        <f t="shared" si="1"/>
        <v>18.399822280422786</v>
      </c>
      <c r="K14" s="10">
        <v>37513</v>
      </c>
      <c r="L14" s="275">
        <v>0</v>
      </c>
      <c r="M14" s="275">
        <v>0</v>
      </c>
      <c r="N14" s="275">
        <v>10</v>
      </c>
      <c r="O14" s="275">
        <v>12123</v>
      </c>
    </row>
    <row r="15" spans="1:15" ht="15">
      <c r="A15" s="5">
        <v>12</v>
      </c>
      <c r="B15" s="6" t="s">
        <v>343</v>
      </c>
      <c r="C15" s="215">
        <v>28</v>
      </c>
      <c r="D15" s="9">
        <v>0</v>
      </c>
      <c r="E15" s="8">
        <v>0.0006</v>
      </c>
      <c r="F15" s="9">
        <v>28</v>
      </c>
      <c r="G15" s="9">
        <v>8</v>
      </c>
      <c r="H15" s="8">
        <f t="shared" si="0"/>
        <v>28.571428571428573</v>
      </c>
      <c r="I15" s="215">
        <v>16</v>
      </c>
      <c r="J15" s="8">
        <f t="shared" si="1"/>
        <v>57.142857142857146</v>
      </c>
      <c r="K15" s="10">
        <v>28</v>
      </c>
      <c r="L15" s="275">
        <v>0</v>
      </c>
      <c r="M15" s="275">
        <v>0</v>
      </c>
      <c r="N15" s="275">
        <v>0</v>
      </c>
      <c r="O15" s="275">
        <v>0</v>
      </c>
    </row>
    <row r="16" spans="1:15" ht="15">
      <c r="A16" s="5">
        <v>13</v>
      </c>
      <c r="B16" s="6" t="s">
        <v>199</v>
      </c>
      <c r="C16" s="9">
        <v>105128</v>
      </c>
      <c r="D16" s="275"/>
      <c r="E16" s="8">
        <v>8.76</v>
      </c>
      <c r="F16" s="9">
        <v>87491</v>
      </c>
      <c r="G16" s="9">
        <v>57528</v>
      </c>
      <c r="H16" s="8">
        <f t="shared" si="0"/>
        <v>54.721862871927556</v>
      </c>
      <c r="I16" s="9">
        <v>31142</v>
      </c>
      <c r="J16" s="8">
        <f t="shared" si="1"/>
        <v>29.622935849630927</v>
      </c>
      <c r="K16" s="276">
        <v>32165</v>
      </c>
      <c r="L16" s="9">
        <v>16090</v>
      </c>
      <c r="M16" s="9">
        <v>29188</v>
      </c>
      <c r="N16" s="9">
        <v>75</v>
      </c>
      <c r="O16" s="9">
        <v>13040</v>
      </c>
    </row>
    <row r="17" spans="1:15" ht="15">
      <c r="A17" s="5">
        <v>14</v>
      </c>
      <c r="B17" s="6" t="s">
        <v>344</v>
      </c>
      <c r="C17" s="9">
        <v>1138</v>
      </c>
      <c r="D17" s="275">
        <v>0</v>
      </c>
      <c r="E17" s="8">
        <v>0.4146</v>
      </c>
      <c r="F17" s="9">
        <v>1123</v>
      </c>
      <c r="G17" s="9">
        <v>283</v>
      </c>
      <c r="H17" s="8">
        <f t="shared" si="0"/>
        <v>24.868189806678384</v>
      </c>
      <c r="I17" s="9">
        <v>439</v>
      </c>
      <c r="J17" s="8">
        <f t="shared" si="1"/>
        <v>38.576449912126535</v>
      </c>
      <c r="K17" s="276">
        <v>0</v>
      </c>
      <c r="L17" s="9">
        <v>0</v>
      </c>
      <c r="M17" s="9">
        <v>0</v>
      </c>
      <c r="N17" s="9">
        <v>0</v>
      </c>
      <c r="O17" s="9">
        <v>0</v>
      </c>
    </row>
    <row r="18" spans="1:15" ht="15">
      <c r="A18" s="5">
        <v>15</v>
      </c>
      <c r="B18" s="6" t="s">
        <v>276</v>
      </c>
      <c r="C18" s="275">
        <v>70635</v>
      </c>
      <c r="D18" s="275">
        <v>122</v>
      </c>
      <c r="E18" s="286">
        <v>6.5</v>
      </c>
      <c r="F18" s="275">
        <v>70621</v>
      </c>
      <c r="G18" s="275">
        <v>31891</v>
      </c>
      <c r="H18" s="8">
        <f t="shared" si="0"/>
        <v>45.14900545055568</v>
      </c>
      <c r="I18" s="275">
        <v>24619</v>
      </c>
      <c r="J18" s="8">
        <f t="shared" si="1"/>
        <v>34.85382600693707</v>
      </c>
      <c r="K18" s="276">
        <v>43377</v>
      </c>
      <c r="L18" s="275">
        <v>0</v>
      </c>
      <c r="M18" s="275">
        <v>0</v>
      </c>
      <c r="N18" s="275"/>
      <c r="O18" s="275"/>
    </row>
    <row r="19" spans="1:15" ht="15">
      <c r="A19" s="5">
        <v>16</v>
      </c>
      <c r="B19" s="6" t="s">
        <v>277</v>
      </c>
      <c r="C19" s="275">
        <v>114042</v>
      </c>
      <c r="D19" s="275">
        <v>0</v>
      </c>
      <c r="E19" s="286">
        <v>3.1</v>
      </c>
      <c r="F19" s="294">
        <v>114042</v>
      </c>
      <c r="G19" s="294">
        <v>23659</v>
      </c>
      <c r="H19" s="8">
        <f t="shared" si="0"/>
        <v>20.74586555830308</v>
      </c>
      <c r="I19" s="294">
        <v>80855</v>
      </c>
      <c r="J19" s="8">
        <f t="shared" si="1"/>
        <v>70.89931779519826</v>
      </c>
      <c r="K19" s="276">
        <v>114042</v>
      </c>
      <c r="L19" s="275">
        <v>0</v>
      </c>
      <c r="M19" s="275">
        <v>0</v>
      </c>
      <c r="N19" s="275">
        <v>24</v>
      </c>
      <c r="O19" s="275">
        <v>0</v>
      </c>
    </row>
    <row r="20" spans="1:15" ht="15">
      <c r="A20" s="5">
        <v>17</v>
      </c>
      <c r="B20" s="6" t="s">
        <v>332</v>
      </c>
      <c r="C20" s="7">
        <v>53101</v>
      </c>
      <c r="D20" s="275"/>
      <c r="E20" s="295">
        <v>25.2</v>
      </c>
      <c r="F20" s="9">
        <v>49527</v>
      </c>
      <c r="G20" s="9">
        <v>22415</v>
      </c>
      <c r="H20" s="8">
        <f t="shared" si="0"/>
        <v>42.21201107323779</v>
      </c>
      <c r="I20" s="9">
        <v>27024</v>
      </c>
      <c r="J20" s="8">
        <f t="shared" si="1"/>
        <v>50.891696954859604</v>
      </c>
      <c r="K20" s="10">
        <v>13869</v>
      </c>
      <c r="L20" s="9">
        <v>3790</v>
      </c>
      <c r="M20" s="9">
        <v>3790</v>
      </c>
      <c r="N20" s="9">
        <v>29</v>
      </c>
      <c r="O20" s="9">
        <v>2984</v>
      </c>
    </row>
    <row r="21" spans="1:15" ht="15">
      <c r="A21" s="5">
        <v>18</v>
      </c>
      <c r="B21" s="6" t="s">
        <v>259</v>
      </c>
      <c r="C21" s="275">
        <v>36121</v>
      </c>
      <c r="D21" s="275"/>
      <c r="E21" s="286">
        <v>2.7</v>
      </c>
      <c r="F21" s="275">
        <v>35785</v>
      </c>
      <c r="G21" s="275">
        <v>14549</v>
      </c>
      <c r="H21" s="8">
        <f t="shared" si="0"/>
        <v>40.27850834694499</v>
      </c>
      <c r="I21" s="275">
        <v>14077</v>
      </c>
      <c r="J21" s="8">
        <f t="shared" si="1"/>
        <v>38.97178926386313</v>
      </c>
      <c r="K21" s="276">
        <v>28753</v>
      </c>
      <c r="L21" s="275">
        <v>3154</v>
      </c>
      <c r="M21" s="275">
        <v>3154</v>
      </c>
      <c r="N21" s="275">
        <v>106</v>
      </c>
      <c r="O21" s="275">
        <v>13612</v>
      </c>
    </row>
    <row r="22" spans="1:15" ht="15">
      <c r="A22" s="5">
        <v>19</v>
      </c>
      <c r="B22" s="6" t="s">
        <v>260</v>
      </c>
      <c r="C22" s="275">
        <v>0</v>
      </c>
      <c r="D22" s="275">
        <v>0</v>
      </c>
      <c r="E22" s="286">
        <v>0</v>
      </c>
      <c r="F22" s="275">
        <v>0</v>
      </c>
      <c r="G22" s="275">
        <v>0</v>
      </c>
      <c r="H22" s="8">
        <v>0</v>
      </c>
      <c r="I22" s="275">
        <v>0</v>
      </c>
      <c r="J22" s="8">
        <v>0</v>
      </c>
      <c r="K22" s="276">
        <v>0</v>
      </c>
      <c r="L22" s="275">
        <v>0</v>
      </c>
      <c r="M22" s="275">
        <v>0</v>
      </c>
      <c r="N22" s="275">
        <v>0</v>
      </c>
      <c r="O22" s="275">
        <v>0</v>
      </c>
    </row>
    <row r="23" spans="1:15" ht="15">
      <c r="A23" s="5">
        <v>20</v>
      </c>
      <c r="B23" s="6" t="s">
        <v>340</v>
      </c>
      <c r="C23" s="275">
        <v>0</v>
      </c>
      <c r="D23" s="275">
        <v>0</v>
      </c>
      <c r="E23" s="286">
        <v>0</v>
      </c>
      <c r="F23" s="275">
        <v>0</v>
      </c>
      <c r="G23" s="275">
        <v>0</v>
      </c>
      <c r="H23" s="8">
        <v>0</v>
      </c>
      <c r="I23" s="275">
        <v>0</v>
      </c>
      <c r="J23" s="8">
        <v>0</v>
      </c>
      <c r="K23" s="276">
        <v>0</v>
      </c>
      <c r="L23" s="275">
        <v>0</v>
      </c>
      <c r="M23" s="275">
        <v>0</v>
      </c>
      <c r="N23" s="275">
        <v>0</v>
      </c>
      <c r="O23" s="275"/>
    </row>
    <row r="24" spans="1:15" ht="15">
      <c r="A24" s="5">
        <v>21</v>
      </c>
      <c r="B24" s="6" t="s">
        <v>341</v>
      </c>
      <c r="C24" s="9">
        <v>636966</v>
      </c>
      <c r="D24" s="9">
        <f>530+49046</f>
        <v>49576</v>
      </c>
      <c r="E24" s="8">
        <v>52.44</v>
      </c>
      <c r="F24" s="9">
        <v>335947</v>
      </c>
      <c r="G24" s="9">
        <v>269774</v>
      </c>
      <c r="H24" s="8">
        <f t="shared" si="0"/>
        <v>42.3529670343472</v>
      </c>
      <c r="I24" s="9">
        <v>318712</v>
      </c>
      <c r="J24" s="8">
        <f t="shared" si="1"/>
        <v>50.035951683449355</v>
      </c>
      <c r="K24" s="296">
        <v>12291</v>
      </c>
      <c r="L24" s="297">
        <v>19538</v>
      </c>
      <c r="M24" s="297">
        <v>178182</v>
      </c>
      <c r="N24" s="275">
        <v>158</v>
      </c>
      <c r="O24" s="275">
        <f>2653+3339</f>
        <v>5992</v>
      </c>
    </row>
    <row r="25" spans="1:15" ht="15">
      <c r="A25" s="5">
        <v>22</v>
      </c>
      <c r="B25" s="6" t="s">
        <v>209</v>
      </c>
      <c r="C25" s="7">
        <v>1024716</v>
      </c>
      <c r="D25" s="7">
        <v>131305</v>
      </c>
      <c r="E25" s="8">
        <v>60.58</v>
      </c>
      <c r="F25" s="9">
        <v>893736</v>
      </c>
      <c r="G25" s="9">
        <v>94317</v>
      </c>
      <c r="H25" s="8">
        <f t="shared" si="0"/>
        <v>9.20420877589498</v>
      </c>
      <c r="I25" s="9">
        <v>264934</v>
      </c>
      <c r="J25" s="8">
        <f t="shared" si="1"/>
        <v>25.85438306808911</v>
      </c>
      <c r="K25" s="10">
        <v>5012</v>
      </c>
      <c r="L25" s="9">
        <v>461236</v>
      </c>
      <c r="M25" s="9">
        <v>270346</v>
      </c>
      <c r="N25" s="9">
        <v>0</v>
      </c>
      <c r="O25" s="275">
        <v>0</v>
      </c>
    </row>
    <row r="26" spans="1:15" ht="15">
      <c r="A26" s="5">
        <v>23</v>
      </c>
      <c r="B26" s="6" t="s">
        <v>307</v>
      </c>
      <c r="C26" s="9">
        <v>117251</v>
      </c>
      <c r="D26" s="9">
        <v>5758</v>
      </c>
      <c r="E26" s="8">
        <v>0.0007</v>
      </c>
      <c r="F26" s="9">
        <v>113344</v>
      </c>
      <c r="G26" s="9">
        <v>56318</v>
      </c>
      <c r="H26" s="8">
        <f t="shared" si="0"/>
        <v>48.03199972708122</v>
      </c>
      <c r="I26" s="9">
        <v>21175</v>
      </c>
      <c r="J26" s="8">
        <f t="shared" si="1"/>
        <v>18.059547466546128</v>
      </c>
      <c r="K26" s="10">
        <v>53247</v>
      </c>
      <c r="L26" s="275">
        <v>0</v>
      </c>
      <c r="M26" s="9">
        <v>2125</v>
      </c>
      <c r="N26" s="9">
        <v>35</v>
      </c>
      <c r="O26" s="9">
        <v>70161</v>
      </c>
    </row>
    <row r="27" spans="1:15" ht="15">
      <c r="A27" s="5">
        <v>24</v>
      </c>
      <c r="B27" s="6" t="s">
        <v>342</v>
      </c>
      <c r="C27" s="7">
        <v>39259</v>
      </c>
      <c r="D27" s="7">
        <v>7436</v>
      </c>
      <c r="E27" s="8">
        <v>8.74</v>
      </c>
      <c r="F27" s="9">
        <v>31047</v>
      </c>
      <c r="G27" s="9">
        <v>23854</v>
      </c>
      <c r="H27" s="8">
        <f t="shared" si="0"/>
        <v>60.760589928424054</v>
      </c>
      <c r="I27" s="9">
        <v>1047</v>
      </c>
      <c r="J27" s="8">
        <f t="shared" si="1"/>
        <v>2.6669044040856873</v>
      </c>
      <c r="K27" s="10">
        <v>28825</v>
      </c>
      <c r="L27" s="275">
        <v>0</v>
      </c>
      <c r="M27" s="275">
        <v>0</v>
      </c>
      <c r="N27" s="275">
        <v>23</v>
      </c>
      <c r="O27" s="275">
        <v>3748</v>
      </c>
    </row>
    <row r="28" spans="1:15" ht="15">
      <c r="A28" s="5">
        <v>25</v>
      </c>
      <c r="B28" s="6" t="s">
        <v>263</v>
      </c>
      <c r="C28" s="9">
        <v>875375</v>
      </c>
      <c r="D28" s="9">
        <v>54513</v>
      </c>
      <c r="E28" s="8">
        <v>54.82</v>
      </c>
      <c r="F28" s="9">
        <v>419414</v>
      </c>
      <c r="G28" s="9">
        <v>227646</v>
      </c>
      <c r="H28" s="8">
        <f t="shared" si="0"/>
        <v>26.005540482650293</v>
      </c>
      <c r="I28" s="9">
        <v>85313</v>
      </c>
      <c r="J28" s="8">
        <f t="shared" si="1"/>
        <v>9.745880336998429</v>
      </c>
      <c r="K28" s="10">
        <v>419414</v>
      </c>
      <c r="L28" s="9">
        <v>34041</v>
      </c>
      <c r="M28" s="9">
        <v>34041</v>
      </c>
      <c r="N28" s="9">
        <v>79</v>
      </c>
      <c r="O28" s="9">
        <v>8085</v>
      </c>
    </row>
    <row r="29" spans="1:15" ht="15">
      <c r="A29" s="5">
        <v>26</v>
      </c>
      <c r="B29" s="6" t="s">
        <v>207</v>
      </c>
      <c r="C29" s="275">
        <v>0</v>
      </c>
      <c r="D29" s="275">
        <v>0</v>
      </c>
      <c r="E29" s="286">
        <v>0</v>
      </c>
      <c r="F29" s="275">
        <v>0</v>
      </c>
      <c r="G29" s="275">
        <v>0</v>
      </c>
      <c r="H29" s="8">
        <v>0</v>
      </c>
      <c r="I29" s="275">
        <v>0</v>
      </c>
      <c r="J29" s="8">
        <v>0</v>
      </c>
      <c r="K29" s="276">
        <v>0</v>
      </c>
      <c r="L29" s="275">
        <v>0</v>
      </c>
      <c r="M29" s="275">
        <v>0</v>
      </c>
      <c r="N29" s="275">
        <v>0</v>
      </c>
      <c r="O29" s="275">
        <v>0</v>
      </c>
    </row>
    <row r="30" spans="1:15" ht="15">
      <c r="A30" s="5">
        <v>27</v>
      </c>
      <c r="B30" s="6" t="s">
        <v>274</v>
      </c>
      <c r="C30" s="275">
        <v>7174797</v>
      </c>
      <c r="D30" s="275">
        <v>1645846</v>
      </c>
      <c r="E30" s="286">
        <v>299.5</v>
      </c>
      <c r="F30" s="275">
        <v>5448394</v>
      </c>
      <c r="G30" s="275">
        <v>3388723</v>
      </c>
      <c r="H30" s="8">
        <f t="shared" si="0"/>
        <v>47.230925139763535</v>
      </c>
      <c r="I30" s="275">
        <v>3611526</v>
      </c>
      <c r="J30" s="8">
        <f t="shared" si="1"/>
        <v>50.336281291303436</v>
      </c>
      <c r="K30" s="276">
        <v>2423832</v>
      </c>
      <c r="L30" s="275">
        <v>139648</v>
      </c>
      <c r="M30" s="275">
        <v>1386875</v>
      </c>
      <c r="N30" s="275">
        <v>4143</v>
      </c>
      <c r="O30" s="275">
        <v>774864</v>
      </c>
    </row>
    <row r="31" spans="1:15" ht="15">
      <c r="A31" s="5">
        <v>28</v>
      </c>
      <c r="B31" s="287" t="s">
        <v>264</v>
      </c>
      <c r="C31" s="275">
        <v>82596</v>
      </c>
      <c r="D31" s="275">
        <v>13647</v>
      </c>
      <c r="E31" s="286"/>
      <c r="F31" s="275">
        <v>68949</v>
      </c>
      <c r="G31" s="275"/>
      <c r="H31" s="8">
        <f t="shared" si="0"/>
        <v>0</v>
      </c>
      <c r="I31" s="275">
        <v>74200</v>
      </c>
      <c r="J31" s="8">
        <f t="shared" si="1"/>
        <v>89.83485883093613</v>
      </c>
      <c r="K31" s="276">
        <v>47694</v>
      </c>
      <c r="L31" s="275">
        <v>21255</v>
      </c>
      <c r="M31" s="275">
        <v>21255</v>
      </c>
      <c r="N31" s="275">
        <v>320</v>
      </c>
      <c r="O31" s="275">
        <v>1200</v>
      </c>
    </row>
    <row r="32" spans="1:15" ht="15">
      <c r="A32" s="5">
        <v>29</v>
      </c>
      <c r="B32" s="288" t="s">
        <v>305</v>
      </c>
      <c r="C32" s="275">
        <v>492990</v>
      </c>
      <c r="D32" s="275">
        <v>40150</v>
      </c>
      <c r="E32" s="286">
        <v>39.75</v>
      </c>
      <c r="F32" s="275">
        <v>291500</v>
      </c>
      <c r="G32" s="275">
        <v>281000</v>
      </c>
      <c r="H32" s="8">
        <f t="shared" si="0"/>
        <v>56.99912777135439</v>
      </c>
      <c r="I32" s="275">
        <v>58339</v>
      </c>
      <c r="J32" s="8">
        <f t="shared" si="1"/>
        <v>11.833708594494817</v>
      </c>
      <c r="K32" s="276">
        <v>291500</v>
      </c>
      <c r="L32" s="275">
        <v>0</v>
      </c>
      <c r="M32" s="275">
        <v>0</v>
      </c>
      <c r="N32" s="275">
        <v>20</v>
      </c>
      <c r="O32" s="275"/>
    </row>
    <row r="33" spans="1:15" ht="15">
      <c r="A33" s="5">
        <v>30</v>
      </c>
      <c r="B33" s="287" t="s">
        <v>265</v>
      </c>
      <c r="C33" s="298">
        <v>646247</v>
      </c>
      <c r="D33" s="299">
        <v>94489</v>
      </c>
      <c r="E33" s="299">
        <v>68.37</v>
      </c>
      <c r="F33" s="298">
        <v>619952</v>
      </c>
      <c r="G33" s="298">
        <v>205004</v>
      </c>
      <c r="H33" s="8">
        <f t="shared" si="0"/>
        <v>31.722236234752348</v>
      </c>
      <c r="I33" s="298">
        <v>128480</v>
      </c>
      <c r="J33" s="8">
        <f t="shared" si="1"/>
        <v>19.88094335447592</v>
      </c>
      <c r="K33" s="300">
        <v>209758</v>
      </c>
      <c r="L33" s="298">
        <v>184824</v>
      </c>
      <c r="M33" s="298">
        <v>195747</v>
      </c>
      <c r="N33" s="298">
        <v>185</v>
      </c>
      <c r="O33" s="275">
        <v>67303</v>
      </c>
    </row>
    <row r="34" spans="1:15" ht="15">
      <c r="A34" s="5">
        <v>31</v>
      </c>
      <c r="B34" s="287" t="s">
        <v>266</v>
      </c>
      <c r="C34" s="275">
        <v>0</v>
      </c>
      <c r="D34" s="275">
        <v>0</v>
      </c>
      <c r="E34" s="286">
        <v>0</v>
      </c>
      <c r="F34" s="275">
        <v>0</v>
      </c>
      <c r="G34" s="275">
        <v>0</v>
      </c>
      <c r="H34" s="8">
        <v>0</v>
      </c>
      <c r="I34" s="275">
        <v>0</v>
      </c>
      <c r="J34" s="8">
        <v>0</v>
      </c>
      <c r="K34" s="276">
        <v>0</v>
      </c>
      <c r="L34" s="275">
        <v>0</v>
      </c>
      <c r="M34" s="275">
        <v>0</v>
      </c>
      <c r="N34" s="275">
        <v>0</v>
      </c>
      <c r="O34" s="275"/>
    </row>
    <row r="35" spans="1:15" ht="15">
      <c r="A35" s="5">
        <v>32</v>
      </c>
      <c r="B35" s="6" t="s">
        <v>201</v>
      </c>
      <c r="C35" s="9">
        <v>44339</v>
      </c>
      <c r="D35" s="9">
        <v>1678</v>
      </c>
      <c r="E35" s="8">
        <v>2.54</v>
      </c>
      <c r="F35" s="9">
        <v>29781</v>
      </c>
      <c r="G35" s="9">
        <v>13563</v>
      </c>
      <c r="H35" s="8">
        <f t="shared" si="0"/>
        <v>30.58932316921897</v>
      </c>
      <c r="I35" s="9">
        <v>2068</v>
      </c>
      <c r="J35" s="8">
        <f t="shared" si="1"/>
        <v>4.664065495387808</v>
      </c>
      <c r="K35" s="10">
        <v>22858</v>
      </c>
      <c r="L35" s="9">
        <v>5826</v>
      </c>
      <c r="M35" s="9">
        <v>5826</v>
      </c>
      <c r="N35" s="275">
        <v>18</v>
      </c>
      <c r="O35" s="275">
        <v>5708</v>
      </c>
    </row>
    <row r="36" spans="1:15" ht="14.25">
      <c r="A36" s="5"/>
      <c r="B36" s="6" t="s">
        <v>2</v>
      </c>
      <c r="C36" s="274">
        <f>SUM(C4:C35)</f>
        <v>17410643</v>
      </c>
      <c r="D36" s="274">
        <f aca="true" t="shared" si="2" ref="D36:O36">SUM(D4:D35)</f>
        <v>2606308</v>
      </c>
      <c r="E36" s="301">
        <f t="shared" si="2"/>
        <v>1147.1659</v>
      </c>
      <c r="F36" s="274">
        <f t="shared" si="2"/>
        <v>13196840</v>
      </c>
      <c r="G36" s="274">
        <f t="shared" si="2"/>
        <v>7383602</v>
      </c>
      <c r="H36" s="302">
        <f t="shared" si="0"/>
        <v>42.408554353793825</v>
      </c>
      <c r="I36" s="274">
        <f t="shared" si="2"/>
        <v>6415490</v>
      </c>
      <c r="J36" s="302">
        <f t="shared" si="1"/>
        <v>36.8480934334246</v>
      </c>
      <c r="K36" s="303">
        <f t="shared" si="2"/>
        <v>5820403.2548</v>
      </c>
      <c r="L36" s="274">
        <f t="shared" si="2"/>
        <v>1456522</v>
      </c>
      <c r="M36" s="274">
        <f t="shared" si="2"/>
        <v>2718431</v>
      </c>
      <c r="N36" s="274">
        <f t="shared" si="2"/>
        <v>7544</v>
      </c>
      <c r="O36" s="274">
        <f t="shared" si="2"/>
        <v>1853539</v>
      </c>
    </row>
  </sheetData>
  <sheetProtection/>
  <mergeCells count="2">
    <mergeCell ref="A1:O1"/>
    <mergeCell ref="M2:N2"/>
  </mergeCells>
  <printOptions/>
  <pageMargins left="0.25" right="0.25" top="0.75" bottom="0.75" header="0.3" footer="0.3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59"/>
  <sheetViews>
    <sheetView view="pageBreakPreview" zoomScale="60" zoomScalePageLayoutView="0" workbookViewId="0" topLeftCell="A1">
      <pane xSplit="1" ySplit="5" topLeftCell="B24" activePane="bottomRight" state="frozen"/>
      <selection pane="topLeft" activeCell="C3" sqref="C3"/>
      <selection pane="topRight" activeCell="C3" sqref="C3"/>
      <selection pane="bottomLeft" activeCell="C3" sqref="C3"/>
      <selection pane="bottomRight" activeCell="F59" sqref="F59:H59"/>
    </sheetView>
  </sheetViews>
  <sheetFormatPr defaultColWidth="9.140625" defaultRowHeight="12.75"/>
  <cols>
    <col min="1" max="1" width="5.421875" style="75" customWidth="1"/>
    <col min="2" max="2" width="28.00390625" style="70" customWidth="1"/>
    <col min="3" max="3" width="9.00390625" style="74" customWidth="1"/>
    <col min="4" max="8" width="12.28125" style="74" bestFit="1" customWidth="1"/>
    <col min="9" max="9" width="11.57421875" style="70" bestFit="1" customWidth="1"/>
    <col min="10" max="11" width="9.8515625" style="70" bestFit="1" customWidth="1"/>
    <col min="12" max="16384" width="9.140625" style="70" customWidth="1"/>
  </cols>
  <sheetData>
    <row r="1" spans="1:11" ht="14.25" customHeight="1">
      <c r="A1" s="540" t="s">
        <v>327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15.75">
      <c r="A2" s="536" t="s">
        <v>326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</row>
    <row r="3" spans="2:11" ht="15">
      <c r="B3" s="202" t="s">
        <v>14</v>
      </c>
      <c r="J3" s="548" t="s">
        <v>18</v>
      </c>
      <c r="K3" s="548"/>
    </row>
    <row r="4" spans="1:11" s="201" customFormat="1" ht="15" customHeight="1">
      <c r="A4" s="541" t="s">
        <v>3</v>
      </c>
      <c r="B4" s="541" t="s">
        <v>4</v>
      </c>
      <c r="C4" s="543" t="s">
        <v>10</v>
      </c>
      <c r="D4" s="543"/>
      <c r="E4" s="544"/>
      <c r="F4" s="545" t="s">
        <v>11</v>
      </c>
      <c r="G4" s="546"/>
      <c r="H4" s="547"/>
      <c r="I4" s="537" t="s">
        <v>12</v>
      </c>
      <c r="J4" s="538"/>
      <c r="K4" s="539"/>
    </row>
    <row r="5" spans="1:11" ht="28.5">
      <c r="A5" s="542"/>
      <c r="B5" s="542"/>
      <c r="C5" s="222" t="s">
        <v>5</v>
      </c>
      <c r="D5" s="223" t="s">
        <v>13</v>
      </c>
      <c r="E5" s="223" t="s">
        <v>7</v>
      </c>
      <c r="F5" s="224" t="s">
        <v>5</v>
      </c>
      <c r="G5" s="224" t="s">
        <v>13</v>
      </c>
      <c r="H5" s="224" t="s">
        <v>7</v>
      </c>
      <c r="I5" s="225" t="s">
        <v>5</v>
      </c>
      <c r="J5" s="225" t="s">
        <v>13</v>
      </c>
      <c r="K5" s="225" t="s">
        <v>7</v>
      </c>
    </row>
    <row r="6" spans="1:11" ht="15" customHeight="1">
      <c r="A6" s="203">
        <v>1</v>
      </c>
      <c r="B6" s="205" t="s">
        <v>251</v>
      </c>
      <c r="C6" s="206">
        <v>194245</v>
      </c>
      <c r="D6" s="206">
        <v>155721</v>
      </c>
      <c r="E6" s="206">
        <v>529058</v>
      </c>
      <c r="F6" s="206">
        <v>161014</v>
      </c>
      <c r="G6" s="206">
        <v>128721</v>
      </c>
      <c r="H6" s="206">
        <v>259024</v>
      </c>
      <c r="I6" s="217">
        <f>F6/C6*100</f>
        <v>82.89222373806275</v>
      </c>
      <c r="J6" s="217">
        <f>G6/D6*100</f>
        <v>82.66129809081627</v>
      </c>
      <c r="K6" s="217">
        <f>H6/E6*100</f>
        <v>48.95947136230811</v>
      </c>
    </row>
    <row r="7" spans="1:11" ht="15" customHeight="1">
      <c r="A7" s="203">
        <v>2</v>
      </c>
      <c r="B7" s="205" t="s">
        <v>252</v>
      </c>
      <c r="C7" s="118">
        <v>0</v>
      </c>
      <c r="D7" s="118">
        <v>3875</v>
      </c>
      <c r="E7" s="118">
        <v>111112</v>
      </c>
      <c r="F7" s="118">
        <v>0</v>
      </c>
      <c r="G7" s="118">
        <v>3243</v>
      </c>
      <c r="H7" s="118">
        <v>41726</v>
      </c>
      <c r="I7" s="217">
        <v>0</v>
      </c>
      <c r="J7" s="217">
        <f aca="true" t="shared" si="0" ref="J7:J13">G7/D7*100</f>
        <v>83.69032258064516</v>
      </c>
      <c r="K7" s="217">
        <f aca="true" t="shared" si="1" ref="K7:K13">H7/E7*100</f>
        <v>37.5530995752034</v>
      </c>
    </row>
    <row r="8" spans="1:11" ht="15" customHeight="1">
      <c r="A8" s="203">
        <v>3</v>
      </c>
      <c r="B8" s="205" t="s">
        <v>253</v>
      </c>
      <c r="C8" s="207">
        <v>39191.36</v>
      </c>
      <c r="D8" s="207">
        <v>151017.68</v>
      </c>
      <c r="E8" s="207">
        <v>600592.85</v>
      </c>
      <c r="F8" s="207">
        <v>36808.020000000004</v>
      </c>
      <c r="G8" s="207">
        <v>164639.19</v>
      </c>
      <c r="H8" s="207">
        <v>793217</v>
      </c>
      <c r="I8" s="217">
        <f aca="true" t="shared" si="2" ref="I8:I13">F8/C8*100</f>
        <v>93.91871065459327</v>
      </c>
      <c r="J8" s="217">
        <f t="shared" si="0"/>
        <v>109.01981145518857</v>
      </c>
      <c r="K8" s="217">
        <f t="shared" si="1"/>
        <v>132.07233486046331</v>
      </c>
    </row>
    <row r="9" spans="1:11" ht="15" customHeight="1">
      <c r="A9" s="203">
        <v>4</v>
      </c>
      <c r="B9" s="205" t="s">
        <v>254</v>
      </c>
      <c r="C9" s="118">
        <v>821861</v>
      </c>
      <c r="D9" s="118">
        <v>597717</v>
      </c>
      <c r="E9" s="118">
        <v>448288</v>
      </c>
      <c r="F9" s="118">
        <v>628829</v>
      </c>
      <c r="G9" s="118">
        <v>479108</v>
      </c>
      <c r="H9" s="118">
        <v>389276</v>
      </c>
      <c r="I9" s="217">
        <f t="shared" si="2"/>
        <v>76.51281664417706</v>
      </c>
      <c r="J9" s="217">
        <f t="shared" si="0"/>
        <v>80.1563281619897</v>
      </c>
      <c r="K9" s="217">
        <f t="shared" si="1"/>
        <v>86.83614105218074</v>
      </c>
    </row>
    <row r="10" spans="1:11" ht="15" customHeight="1">
      <c r="A10" s="203">
        <v>5</v>
      </c>
      <c r="B10" s="205" t="s">
        <v>255</v>
      </c>
      <c r="C10" s="118">
        <v>129135</v>
      </c>
      <c r="D10" s="118">
        <v>111469</v>
      </c>
      <c r="E10" s="118">
        <v>268157</v>
      </c>
      <c r="F10" s="118">
        <v>119746</v>
      </c>
      <c r="G10" s="118">
        <v>58269</v>
      </c>
      <c r="H10" s="118">
        <v>197321</v>
      </c>
      <c r="I10" s="217">
        <f t="shared" si="2"/>
        <v>92.72931428350176</v>
      </c>
      <c r="J10" s="217">
        <f t="shared" si="0"/>
        <v>52.273726327499126</v>
      </c>
      <c r="K10" s="217">
        <f t="shared" si="1"/>
        <v>73.58413168405076</v>
      </c>
    </row>
    <row r="11" spans="1:11" ht="15" customHeight="1">
      <c r="A11" s="203">
        <v>6</v>
      </c>
      <c r="B11" s="205" t="s">
        <v>256</v>
      </c>
      <c r="C11" s="118">
        <v>20983</v>
      </c>
      <c r="D11" s="118">
        <v>81630</v>
      </c>
      <c r="E11" s="118">
        <v>489250</v>
      </c>
      <c r="F11" s="118">
        <v>27093</v>
      </c>
      <c r="G11" s="118">
        <v>86415</v>
      </c>
      <c r="H11" s="118">
        <v>271086</v>
      </c>
      <c r="I11" s="217">
        <f t="shared" si="2"/>
        <v>129.118810465615</v>
      </c>
      <c r="J11" s="217">
        <f t="shared" si="0"/>
        <v>105.86181550900405</v>
      </c>
      <c r="K11" s="217">
        <f t="shared" si="1"/>
        <v>55.40848237097599</v>
      </c>
    </row>
    <row r="12" spans="1:11" ht="15" customHeight="1">
      <c r="A12" s="203">
        <v>7</v>
      </c>
      <c r="B12" s="205" t="s">
        <v>194</v>
      </c>
      <c r="C12" s="206">
        <v>5403</v>
      </c>
      <c r="D12" s="206">
        <v>8703</v>
      </c>
      <c r="E12" s="206">
        <v>134933</v>
      </c>
      <c r="F12" s="206">
        <v>4367</v>
      </c>
      <c r="G12" s="206">
        <v>14787</v>
      </c>
      <c r="H12" s="206">
        <v>279487</v>
      </c>
      <c r="I12" s="217">
        <f t="shared" si="2"/>
        <v>80.82546733296316</v>
      </c>
      <c r="J12" s="217">
        <f t="shared" si="0"/>
        <v>169.90692864529473</v>
      </c>
      <c r="K12" s="217">
        <f t="shared" si="1"/>
        <v>207.13020536117926</v>
      </c>
    </row>
    <row r="13" spans="1:11" ht="15" customHeight="1">
      <c r="A13" s="203">
        <v>8</v>
      </c>
      <c r="B13" s="205" t="s">
        <v>257</v>
      </c>
      <c r="C13" s="205">
        <v>465076</v>
      </c>
      <c r="D13" s="205">
        <v>585884</v>
      </c>
      <c r="E13" s="205">
        <f>444378+464365</f>
        <v>908743</v>
      </c>
      <c r="F13" s="205">
        <v>307631</v>
      </c>
      <c r="G13" s="205">
        <v>342049</v>
      </c>
      <c r="H13" s="205">
        <f>199885+313831</f>
        <v>513716</v>
      </c>
      <c r="I13" s="217">
        <f t="shared" si="2"/>
        <v>66.14639327765785</v>
      </c>
      <c r="J13" s="217">
        <f t="shared" si="0"/>
        <v>58.381693304476656</v>
      </c>
      <c r="K13" s="217">
        <f t="shared" si="1"/>
        <v>56.530394181853396</v>
      </c>
    </row>
    <row r="14" spans="1:11" ht="15" customHeight="1">
      <c r="A14" s="203">
        <v>9</v>
      </c>
      <c r="B14" s="205" t="s">
        <v>199</v>
      </c>
      <c r="C14" s="118">
        <v>8361</v>
      </c>
      <c r="D14" s="118">
        <v>22285</v>
      </c>
      <c r="E14" s="118">
        <v>254538</v>
      </c>
      <c r="F14" s="118">
        <v>5853</v>
      </c>
      <c r="G14" s="118">
        <v>15102</v>
      </c>
      <c r="H14" s="118">
        <v>101053</v>
      </c>
      <c r="I14" s="217">
        <f aca="true" t="shared" si="3" ref="I14:I59">F14/C14*100</f>
        <v>70.00358808754935</v>
      </c>
      <c r="J14" s="217">
        <f aca="true" t="shared" si="4" ref="J14:J59">G14/D14*100</f>
        <v>67.7675566524568</v>
      </c>
      <c r="K14" s="217">
        <f aca="true" t="shared" si="5" ref="K14:K59">H14/E14*100</f>
        <v>39.70055551626869</v>
      </c>
    </row>
    <row r="15" spans="1:11" ht="15" customHeight="1">
      <c r="A15" s="203">
        <v>10</v>
      </c>
      <c r="B15" s="205" t="s">
        <v>306</v>
      </c>
      <c r="C15" s="208">
        <v>2237.62</v>
      </c>
      <c r="D15" s="208">
        <v>70742.12</v>
      </c>
      <c r="E15" s="208">
        <v>449546.42</v>
      </c>
      <c r="F15" s="206">
        <v>827.05</v>
      </c>
      <c r="G15" s="206">
        <v>30104.19</v>
      </c>
      <c r="H15" s="206">
        <v>282583.37</v>
      </c>
      <c r="I15" s="217">
        <f t="shared" si="3"/>
        <v>36.961146217856474</v>
      </c>
      <c r="J15" s="217">
        <f t="shared" si="4"/>
        <v>42.55483154872939</v>
      </c>
      <c r="K15" s="217">
        <f t="shared" si="5"/>
        <v>62.85966419218732</v>
      </c>
    </row>
    <row r="16" spans="1:11" ht="15" customHeight="1">
      <c r="A16" s="203">
        <v>11</v>
      </c>
      <c r="B16" s="205" t="s">
        <v>259</v>
      </c>
      <c r="C16" s="118">
        <v>0</v>
      </c>
      <c r="D16" s="118">
        <v>5898.17</v>
      </c>
      <c r="E16" s="118">
        <v>69744.88</v>
      </c>
      <c r="F16" s="118">
        <v>0</v>
      </c>
      <c r="G16" s="118">
        <v>2807.14</v>
      </c>
      <c r="H16" s="118">
        <v>73391.47</v>
      </c>
      <c r="I16" s="217">
        <v>0</v>
      </c>
      <c r="J16" s="217">
        <f t="shared" si="4"/>
        <v>47.593406090363615</v>
      </c>
      <c r="K16" s="217">
        <f t="shared" si="5"/>
        <v>105.22846981742602</v>
      </c>
    </row>
    <row r="17" spans="1:11" ht="15" customHeight="1">
      <c r="A17" s="203">
        <v>12</v>
      </c>
      <c r="B17" s="205" t="s">
        <v>260</v>
      </c>
      <c r="C17" s="211">
        <v>7757</v>
      </c>
      <c r="D17" s="211">
        <v>6447</v>
      </c>
      <c r="E17" s="211">
        <v>102218</v>
      </c>
      <c r="F17" s="211">
        <v>4278</v>
      </c>
      <c r="G17" s="211">
        <v>6169</v>
      </c>
      <c r="H17" s="211">
        <v>78366</v>
      </c>
      <c r="I17" s="217">
        <f t="shared" si="3"/>
        <v>55.15018692793606</v>
      </c>
      <c r="J17" s="217">
        <f t="shared" si="4"/>
        <v>95.6879168605553</v>
      </c>
      <c r="K17" s="217">
        <f t="shared" si="5"/>
        <v>76.66555792521865</v>
      </c>
    </row>
    <row r="18" spans="1:11" ht="15" customHeight="1">
      <c r="A18" s="203">
        <v>13</v>
      </c>
      <c r="B18" s="205" t="s">
        <v>307</v>
      </c>
      <c r="C18" s="118">
        <v>5280</v>
      </c>
      <c r="D18" s="118">
        <v>46833</v>
      </c>
      <c r="E18" s="118">
        <v>384459</v>
      </c>
      <c r="F18" s="118">
        <v>4383</v>
      </c>
      <c r="G18" s="118">
        <v>32342</v>
      </c>
      <c r="H18" s="118">
        <v>161669</v>
      </c>
      <c r="I18" s="217">
        <f t="shared" si="3"/>
        <v>83.01136363636363</v>
      </c>
      <c r="J18" s="217">
        <f t="shared" si="4"/>
        <v>69.05814276258194</v>
      </c>
      <c r="K18" s="217">
        <f t="shared" si="5"/>
        <v>42.051037952031294</v>
      </c>
    </row>
    <row r="19" spans="1:11" ht="15" customHeight="1">
      <c r="A19" s="203">
        <v>14</v>
      </c>
      <c r="B19" s="205" t="s">
        <v>308</v>
      </c>
      <c r="C19" s="206">
        <v>7803</v>
      </c>
      <c r="D19" s="206">
        <v>29866</v>
      </c>
      <c r="E19" s="206">
        <v>90537</v>
      </c>
      <c r="F19" s="206">
        <v>5184</v>
      </c>
      <c r="G19" s="206">
        <v>13023</v>
      </c>
      <c r="H19" s="206">
        <v>39582</v>
      </c>
      <c r="I19" s="217">
        <f t="shared" si="3"/>
        <v>66.43598615916954</v>
      </c>
      <c r="J19" s="217">
        <f t="shared" si="4"/>
        <v>43.604767963570616</v>
      </c>
      <c r="K19" s="217">
        <f t="shared" si="5"/>
        <v>43.71914245004805</v>
      </c>
    </row>
    <row r="20" spans="1:11" ht="15" customHeight="1">
      <c r="A20" s="203">
        <v>15</v>
      </c>
      <c r="B20" s="205" t="s">
        <v>263</v>
      </c>
      <c r="C20" s="206">
        <v>138958</v>
      </c>
      <c r="D20" s="206">
        <v>314612</v>
      </c>
      <c r="E20" s="206">
        <v>1336221</v>
      </c>
      <c r="F20" s="206">
        <v>135233</v>
      </c>
      <c r="G20" s="206">
        <v>160385</v>
      </c>
      <c r="H20" s="206">
        <v>859846</v>
      </c>
      <c r="I20" s="217">
        <f t="shared" si="3"/>
        <v>97.31933389945164</v>
      </c>
      <c r="J20" s="217">
        <f t="shared" si="4"/>
        <v>50.978665785157595</v>
      </c>
      <c r="K20" s="217">
        <f t="shared" si="5"/>
        <v>64.34908596706683</v>
      </c>
    </row>
    <row r="21" spans="1:11" ht="15" customHeight="1">
      <c r="A21" s="203">
        <v>16</v>
      </c>
      <c r="B21" s="205" t="s">
        <v>264</v>
      </c>
      <c r="C21" s="209">
        <v>13604</v>
      </c>
      <c r="D21" s="209">
        <v>16367</v>
      </c>
      <c r="E21" s="209">
        <v>266120</v>
      </c>
      <c r="F21" s="209">
        <v>11813</v>
      </c>
      <c r="G21" s="209">
        <v>8534</v>
      </c>
      <c r="H21" s="209">
        <v>115153</v>
      </c>
      <c r="I21" s="217">
        <f t="shared" si="3"/>
        <v>86.8347544839753</v>
      </c>
      <c r="J21" s="217">
        <f t="shared" si="4"/>
        <v>52.141504246349356</v>
      </c>
      <c r="K21" s="217">
        <f t="shared" si="5"/>
        <v>43.27108071546671</v>
      </c>
    </row>
    <row r="22" spans="1:11" ht="15" customHeight="1">
      <c r="A22" s="203">
        <v>17</v>
      </c>
      <c r="B22" s="205" t="s">
        <v>305</v>
      </c>
      <c r="C22" s="118">
        <v>96088</v>
      </c>
      <c r="D22" s="118">
        <v>90080</v>
      </c>
      <c r="E22" s="118">
        <v>414384</v>
      </c>
      <c r="F22" s="118">
        <v>79308</v>
      </c>
      <c r="G22" s="118">
        <v>66903</v>
      </c>
      <c r="H22" s="118">
        <v>327268</v>
      </c>
      <c r="I22" s="217">
        <f t="shared" si="3"/>
        <v>82.53684122887354</v>
      </c>
      <c r="J22" s="217">
        <f t="shared" si="4"/>
        <v>74.27064831261102</v>
      </c>
      <c r="K22" s="217">
        <f t="shared" si="5"/>
        <v>78.976987528476</v>
      </c>
    </row>
    <row r="23" spans="1:11" ht="15" customHeight="1">
      <c r="A23" s="203">
        <v>18</v>
      </c>
      <c r="B23" s="205" t="s">
        <v>265</v>
      </c>
      <c r="C23" s="212">
        <v>305294.257657225</v>
      </c>
      <c r="D23" s="212">
        <v>325507.2643402115</v>
      </c>
      <c r="E23" s="212">
        <v>1155078.1580025633</v>
      </c>
      <c r="F23" s="212">
        <v>142634.62914979082</v>
      </c>
      <c r="G23" s="212">
        <v>157472.15158630692</v>
      </c>
      <c r="H23" s="212">
        <v>463893.2092639023</v>
      </c>
      <c r="I23" s="217">
        <f t="shared" si="3"/>
        <v>46.720377331805764</v>
      </c>
      <c r="J23" s="217">
        <f t="shared" si="4"/>
        <v>48.37746153084965</v>
      </c>
      <c r="K23" s="217">
        <f t="shared" si="5"/>
        <v>40.16119654327952</v>
      </c>
    </row>
    <row r="24" spans="1:11" ht="15" customHeight="1">
      <c r="A24" s="203">
        <v>19</v>
      </c>
      <c r="B24" s="205" t="s">
        <v>266</v>
      </c>
      <c r="C24" s="205">
        <v>0</v>
      </c>
      <c r="D24" s="205">
        <v>0</v>
      </c>
      <c r="E24" s="205">
        <v>23510</v>
      </c>
      <c r="F24" s="205">
        <v>0</v>
      </c>
      <c r="G24" s="205">
        <v>0</v>
      </c>
      <c r="H24" s="205">
        <v>41402</v>
      </c>
      <c r="I24" s="217">
        <v>0</v>
      </c>
      <c r="J24" s="217">
        <v>0</v>
      </c>
      <c r="K24" s="217">
        <f t="shared" si="5"/>
        <v>176.1037856231391</v>
      </c>
    </row>
    <row r="25" spans="1:11" ht="15" customHeight="1">
      <c r="A25" s="203">
        <v>20</v>
      </c>
      <c r="B25" s="326" t="s">
        <v>201</v>
      </c>
      <c r="C25" s="118">
        <v>870</v>
      </c>
      <c r="D25" s="118">
        <v>9771</v>
      </c>
      <c r="E25" s="118">
        <v>95884.38</v>
      </c>
      <c r="F25" s="118">
        <v>1594</v>
      </c>
      <c r="G25" s="118">
        <v>9527</v>
      </c>
      <c r="H25" s="118">
        <v>53702.91</v>
      </c>
      <c r="I25" s="217">
        <f t="shared" si="3"/>
        <v>183.2183908045977</v>
      </c>
      <c r="J25" s="217">
        <f t="shared" si="4"/>
        <v>97.50281445092621</v>
      </c>
      <c r="K25" s="217">
        <f t="shared" si="5"/>
        <v>56.00798586797975</v>
      </c>
    </row>
    <row r="26" spans="1:11" ht="15" customHeight="1">
      <c r="A26" s="203">
        <v>21</v>
      </c>
      <c r="B26" s="205" t="s">
        <v>267</v>
      </c>
      <c r="C26" s="205">
        <v>0</v>
      </c>
      <c r="D26" s="205">
        <v>0</v>
      </c>
      <c r="E26" s="205">
        <v>3080</v>
      </c>
      <c r="F26" s="205">
        <v>0</v>
      </c>
      <c r="G26" s="205">
        <v>0</v>
      </c>
      <c r="H26" s="205">
        <v>537</v>
      </c>
      <c r="I26" s="217">
        <v>0</v>
      </c>
      <c r="J26" s="217">
        <v>0</v>
      </c>
      <c r="K26" s="217">
        <f>H26/E26*100</f>
        <v>17.435064935064933</v>
      </c>
    </row>
    <row r="27" spans="1:11" ht="15" customHeight="1">
      <c r="A27" s="203"/>
      <c r="B27" s="213" t="s">
        <v>234</v>
      </c>
      <c r="C27" s="218">
        <f aca="true" t="shared" si="6" ref="C27:H27">SUM(C6:C26)</f>
        <v>2262147.2376572248</v>
      </c>
      <c r="D27" s="218">
        <f t="shared" si="6"/>
        <v>2634425.2343402114</v>
      </c>
      <c r="E27" s="218">
        <f t="shared" si="6"/>
        <v>8135454.688002563</v>
      </c>
      <c r="F27" s="218">
        <f t="shared" si="6"/>
        <v>1676595.699149791</v>
      </c>
      <c r="G27" s="218">
        <f t="shared" si="6"/>
        <v>1779599.6715863068</v>
      </c>
      <c r="H27" s="218">
        <f t="shared" si="6"/>
        <v>5343299.959263902</v>
      </c>
      <c r="I27" s="219">
        <f t="shared" si="3"/>
        <v>74.11523313956098</v>
      </c>
      <c r="J27" s="219">
        <f t="shared" si="4"/>
        <v>67.55172431500056</v>
      </c>
      <c r="K27" s="219">
        <f t="shared" si="5"/>
        <v>65.67918037996967</v>
      </c>
    </row>
    <row r="28" spans="1:11" ht="15" customHeight="1">
      <c r="A28" s="203">
        <v>22</v>
      </c>
      <c r="B28" s="205" t="s">
        <v>269</v>
      </c>
      <c r="C28" s="205">
        <v>0</v>
      </c>
      <c r="D28" s="205">
        <v>781</v>
      </c>
      <c r="E28" s="205">
        <v>20630</v>
      </c>
      <c r="F28" s="205">
        <v>0</v>
      </c>
      <c r="G28" s="205">
        <v>282</v>
      </c>
      <c r="H28" s="205">
        <v>30858</v>
      </c>
      <c r="I28" s="217">
        <v>0</v>
      </c>
      <c r="J28" s="217">
        <f t="shared" si="4"/>
        <v>36.107554417413574</v>
      </c>
      <c r="K28" s="217">
        <f t="shared" si="5"/>
        <v>149.57828405235094</v>
      </c>
    </row>
    <row r="29" spans="1:11" ht="15" customHeight="1">
      <c r="A29" s="203">
        <v>23</v>
      </c>
      <c r="B29" s="205" t="s">
        <v>309</v>
      </c>
      <c r="C29" s="205">
        <v>0</v>
      </c>
      <c r="D29" s="205">
        <v>0</v>
      </c>
      <c r="E29" s="205">
        <v>17920</v>
      </c>
      <c r="F29" s="205">
        <v>0</v>
      </c>
      <c r="G29" s="205">
        <v>0</v>
      </c>
      <c r="H29" s="205">
        <v>74658</v>
      </c>
      <c r="I29" s="217">
        <v>0</v>
      </c>
      <c r="J29" s="217">
        <v>0</v>
      </c>
      <c r="K29" s="217">
        <f t="shared" si="5"/>
        <v>416.6183035714286</v>
      </c>
    </row>
    <row r="30" spans="1:11" ht="15" customHeight="1">
      <c r="A30" s="203">
        <v>24</v>
      </c>
      <c r="B30" s="205" t="s">
        <v>310</v>
      </c>
      <c r="C30" s="205">
        <v>0</v>
      </c>
      <c r="D30" s="205">
        <v>0</v>
      </c>
      <c r="E30" s="205">
        <v>35890</v>
      </c>
      <c r="F30" s="205">
        <v>0</v>
      </c>
      <c r="G30" s="205">
        <v>0</v>
      </c>
      <c r="H30" s="205">
        <v>91449</v>
      </c>
      <c r="I30" s="217">
        <v>0</v>
      </c>
      <c r="J30" s="217">
        <v>0</v>
      </c>
      <c r="K30" s="217">
        <f t="shared" si="5"/>
        <v>254.803566453051</v>
      </c>
    </row>
    <row r="31" spans="1:11" ht="15" customHeight="1">
      <c r="A31" s="203">
        <v>25</v>
      </c>
      <c r="B31" s="205" t="s">
        <v>311</v>
      </c>
      <c r="C31" s="205">
        <v>0</v>
      </c>
      <c r="D31" s="205">
        <v>0</v>
      </c>
      <c r="E31" s="205">
        <v>24213</v>
      </c>
      <c r="F31" s="205">
        <v>0</v>
      </c>
      <c r="G31" s="205">
        <v>0</v>
      </c>
      <c r="H31" s="205">
        <v>97842</v>
      </c>
      <c r="I31" s="217">
        <v>0</v>
      </c>
      <c r="J31" s="217">
        <v>0</v>
      </c>
      <c r="K31" s="217">
        <f t="shared" si="5"/>
        <v>404.0887126750093</v>
      </c>
    </row>
    <row r="32" spans="1:11" ht="15" customHeight="1">
      <c r="A32" s="203">
        <v>26</v>
      </c>
      <c r="B32" s="205" t="s">
        <v>312</v>
      </c>
      <c r="C32" s="205">
        <v>0</v>
      </c>
      <c r="D32" s="205">
        <v>10647</v>
      </c>
      <c r="E32" s="205">
        <v>44930</v>
      </c>
      <c r="F32" s="205">
        <v>0</v>
      </c>
      <c r="G32" s="205">
        <v>1009</v>
      </c>
      <c r="H32" s="205">
        <v>68761</v>
      </c>
      <c r="I32" s="217">
        <v>0</v>
      </c>
      <c r="J32" s="217">
        <f t="shared" si="4"/>
        <v>9.476847938386399</v>
      </c>
      <c r="K32" s="217">
        <f t="shared" si="5"/>
        <v>153.04028488760292</v>
      </c>
    </row>
    <row r="33" spans="1:11" ht="15" customHeight="1">
      <c r="A33" s="203">
        <v>27</v>
      </c>
      <c r="B33" s="205" t="s">
        <v>274</v>
      </c>
      <c r="C33" s="214">
        <v>744191</v>
      </c>
      <c r="D33" s="124">
        <v>2422666</v>
      </c>
      <c r="E33" s="124">
        <v>9403810</v>
      </c>
      <c r="F33" s="124">
        <v>583162</v>
      </c>
      <c r="G33" s="124">
        <v>1230615</v>
      </c>
      <c r="H33" s="124">
        <v>3115516</v>
      </c>
      <c r="I33" s="217">
        <f t="shared" si="3"/>
        <v>78.36187215378848</v>
      </c>
      <c r="J33" s="217">
        <f t="shared" si="4"/>
        <v>50.79590005390755</v>
      </c>
      <c r="K33" s="217">
        <f t="shared" si="5"/>
        <v>33.13035886518337</v>
      </c>
    </row>
    <row r="34" spans="1:11" ht="15" customHeight="1">
      <c r="A34" s="203"/>
      <c r="B34" s="213" t="s">
        <v>322</v>
      </c>
      <c r="C34" s="220">
        <f aca="true" t="shared" si="7" ref="C34:H34">SUM(C28:C33)</f>
        <v>744191</v>
      </c>
      <c r="D34" s="220">
        <f t="shared" si="7"/>
        <v>2434094</v>
      </c>
      <c r="E34" s="220">
        <f t="shared" si="7"/>
        <v>9547393</v>
      </c>
      <c r="F34" s="220">
        <f t="shared" si="7"/>
        <v>583162</v>
      </c>
      <c r="G34" s="220">
        <f t="shared" si="7"/>
        <v>1231906</v>
      </c>
      <c r="H34" s="220">
        <f t="shared" si="7"/>
        <v>3479084</v>
      </c>
      <c r="I34" s="219">
        <f t="shared" si="3"/>
        <v>78.36187215378848</v>
      </c>
      <c r="J34" s="219">
        <f t="shared" si="4"/>
        <v>50.61045300633419</v>
      </c>
      <c r="K34" s="219">
        <f t="shared" si="5"/>
        <v>36.440146540526825</v>
      </c>
    </row>
    <row r="35" spans="1:11" ht="15" customHeight="1">
      <c r="A35" s="203">
        <v>28</v>
      </c>
      <c r="B35" s="205" t="s">
        <v>193</v>
      </c>
      <c r="C35" s="210">
        <v>27484.58</v>
      </c>
      <c r="D35" s="210">
        <v>76784.22</v>
      </c>
      <c r="E35" s="210">
        <v>478866.62</v>
      </c>
      <c r="F35" s="210">
        <v>5042.44</v>
      </c>
      <c r="G35" s="210">
        <v>25869.64</v>
      </c>
      <c r="H35" s="210">
        <v>500895.93</v>
      </c>
      <c r="I35" s="217">
        <f t="shared" si="3"/>
        <v>18.34643279977354</v>
      </c>
      <c r="J35" s="217">
        <f t="shared" si="4"/>
        <v>33.69134960282204</v>
      </c>
      <c r="K35" s="217">
        <f t="shared" si="5"/>
        <v>104.6003018544078</v>
      </c>
    </row>
    <row r="36" spans="1:11" ht="15" customHeight="1">
      <c r="A36" s="203">
        <v>29</v>
      </c>
      <c r="B36" s="205" t="s">
        <v>276</v>
      </c>
      <c r="C36" s="118">
        <v>7445.342761999999</v>
      </c>
      <c r="D36" s="118">
        <v>97941.71779229997</v>
      </c>
      <c r="E36" s="118">
        <v>478556.8638831001</v>
      </c>
      <c r="F36" s="118">
        <v>4443.352363</v>
      </c>
      <c r="G36" s="118">
        <v>203019.14084419998</v>
      </c>
      <c r="H36" s="118">
        <v>846936.636335985</v>
      </c>
      <c r="I36" s="217">
        <f t="shared" si="3"/>
        <v>59.67962127517159</v>
      </c>
      <c r="J36" s="217">
        <f t="shared" si="4"/>
        <v>207.28566480193086</v>
      </c>
      <c r="K36" s="217">
        <f t="shared" si="5"/>
        <v>176.97722052584984</v>
      </c>
    </row>
    <row r="37" spans="1:11" ht="15" customHeight="1">
      <c r="A37" s="203">
        <v>30</v>
      </c>
      <c r="B37" s="205" t="s">
        <v>277</v>
      </c>
      <c r="C37" s="124">
        <v>524.534</v>
      </c>
      <c r="D37" s="124">
        <v>198798.6588</v>
      </c>
      <c r="E37" s="124">
        <v>324162.45696</v>
      </c>
      <c r="F37" s="124">
        <v>2767.453</v>
      </c>
      <c r="G37" s="124">
        <v>511978.8753</v>
      </c>
      <c r="H37" s="124">
        <v>407738.13132</v>
      </c>
      <c r="I37" s="217">
        <f t="shared" si="3"/>
        <v>527.6022145370939</v>
      </c>
      <c r="J37" s="217">
        <f t="shared" si="4"/>
        <v>257.5363829869057</v>
      </c>
      <c r="K37" s="217">
        <f t="shared" si="5"/>
        <v>125.78203384308406</v>
      </c>
    </row>
    <row r="38" spans="1:11" ht="15" customHeight="1">
      <c r="A38" s="203">
        <v>31</v>
      </c>
      <c r="B38" s="205" t="s">
        <v>313</v>
      </c>
      <c r="C38" s="124">
        <v>0</v>
      </c>
      <c r="D38" s="124">
        <v>0</v>
      </c>
      <c r="E38" s="124">
        <v>18829.98</v>
      </c>
      <c r="F38" s="124">
        <v>0</v>
      </c>
      <c r="G38" s="124">
        <v>0</v>
      </c>
      <c r="H38" s="124">
        <v>25200.21</v>
      </c>
      <c r="I38" s="217">
        <v>0</v>
      </c>
      <c r="J38" s="217">
        <v>0</v>
      </c>
      <c r="K38" s="217">
        <f t="shared" si="5"/>
        <v>133.83025366994548</v>
      </c>
    </row>
    <row r="39" spans="1:11" ht="15" customHeight="1">
      <c r="A39" s="203">
        <v>32</v>
      </c>
      <c r="B39" s="205" t="s">
        <v>206</v>
      </c>
      <c r="C39" s="206">
        <v>0</v>
      </c>
      <c r="D39" s="206">
        <v>0</v>
      </c>
      <c r="E39" s="206">
        <v>4142.12</v>
      </c>
      <c r="F39" s="206">
        <v>0</v>
      </c>
      <c r="G39" s="206">
        <v>0</v>
      </c>
      <c r="H39" s="206">
        <v>7731</v>
      </c>
      <c r="I39" s="217">
        <v>0</v>
      </c>
      <c r="J39" s="217">
        <v>0</v>
      </c>
      <c r="K39" s="217">
        <f t="shared" si="5"/>
        <v>186.64355450831943</v>
      </c>
    </row>
    <row r="40" spans="1:11" ht="15" customHeight="1">
      <c r="A40" s="203">
        <v>33</v>
      </c>
      <c r="B40" s="205" t="s">
        <v>314</v>
      </c>
      <c r="C40" s="205">
        <v>0</v>
      </c>
      <c r="D40" s="205">
        <v>0</v>
      </c>
      <c r="E40" s="205">
        <v>0</v>
      </c>
      <c r="F40" s="205">
        <v>0</v>
      </c>
      <c r="G40" s="205">
        <v>0</v>
      </c>
      <c r="H40" s="205">
        <v>0</v>
      </c>
      <c r="I40" s="217">
        <v>0</v>
      </c>
      <c r="J40" s="217">
        <v>0</v>
      </c>
      <c r="K40" s="217">
        <v>0</v>
      </c>
    </row>
    <row r="41" spans="1:11" ht="15" customHeight="1">
      <c r="A41" s="203">
        <v>34</v>
      </c>
      <c r="B41" s="205" t="s">
        <v>315</v>
      </c>
      <c r="C41" s="205">
        <v>2022</v>
      </c>
      <c r="D41" s="205">
        <v>8637</v>
      </c>
      <c r="E41" s="205">
        <v>270036</v>
      </c>
      <c r="F41" s="205">
        <v>2535</v>
      </c>
      <c r="G41" s="205">
        <v>11327</v>
      </c>
      <c r="H41" s="205">
        <v>248251</v>
      </c>
      <c r="I41" s="217">
        <f t="shared" si="3"/>
        <v>125.37091988130564</v>
      </c>
      <c r="J41" s="217">
        <f t="shared" si="4"/>
        <v>131.14507352089845</v>
      </c>
      <c r="K41" s="217">
        <f t="shared" si="5"/>
        <v>91.93255714052941</v>
      </c>
    </row>
    <row r="42" spans="1:11" ht="15" customHeight="1">
      <c r="A42" s="203">
        <v>35</v>
      </c>
      <c r="B42" s="205" t="s">
        <v>280</v>
      </c>
      <c r="C42" s="205">
        <v>747</v>
      </c>
      <c r="D42" s="205">
        <v>2581</v>
      </c>
      <c r="E42" s="205">
        <v>49964</v>
      </c>
      <c r="F42" s="205">
        <v>16634</v>
      </c>
      <c r="G42" s="205">
        <v>18169</v>
      </c>
      <c r="H42" s="205">
        <v>74594</v>
      </c>
      <c r="I42" s="217">
        <f t="shared" si="3"/>
        <v>2226.773761713521</v>
      </c>
      <c r="J42" s="217">
        <f t="shared" si="4"/>
        <v>703.9519566059666</v>
      </c>
      <c r="K42" s="217">
        <f t="shared" si="5"/>
        <v>149.29549275478345</v>
      </c>
    </row>
    <row r="43" spans="1:11" ht="15" customHeight="1">
      <c r="A43" s="203">
        <v>36</v>
      </c>
      <c r="B43" s="205" t="s">
        <v>316</v>
      </c>
      <c r="C43" s="205">
        <v>0</v>
      </c>
      <c r="D43" s="205">
        <v>0</v>
      </c>
      <c r="E43" s="205">
        <v>20999</v>
      </c>
      <c r="F43" s="205">
        <v>0</v>
      </c>
      <c r="G43" s="205">
        <v>0</v>
      </c>
      <c r="H43" s="205">
        <v>889</v>
      </c>
      <c r="I43" s="217">
        <v>0</v>
      </c>
      <c r="J43" s="217">
        <v>0</v>
      </c>
      <c r="K43" s="217">
        <f t="shared" si="5"/>
        <v>4.233534930234773</v>
      </c>
    </row>
    <row r="44" spans="1:11" ht="15" customHeight="1">
      <c r="A44" s="203">
        <v>37</v>
      </c>
      <c r="B44" s="205" t="s">
        <v>281</v>
      </c>
      <c r="C44" s="205">
        <v>309</v>
      </c>
      <c r="D44" s="205">
        <v>2566</v>
      </c>
      <c r="E44" s="205">
        <v>34360</v>
      </c>
      <c r="F44" s="205">
        <v>363</v>
      </c>
      <c r="G44" s="205">
        <v>1630</v>
      </c>
      <c r="H44" s="205">
        <v>11716</v>
      </c>
      <c r="I44" s="217">
        <f t="shared" si="3"/>
        <v>117.4757281553398</v>
      </c>
      <c r="J44" s="217">
        <f t="shared" si="4"/>
        <v>63.52299298519096</v>
      </c>
      <c r="K44" s="217">
        <f t="shared" si="5"/>
        <v>34.09778812572759</v>
      </c>
    </row>
    <row r="45" spans="1:11" ht="15" customHeight="1">
      <c r="A45" s="203">
        <v>38</v>
      </c>
      <c r="B45" s="205" t="s">
        <v>317</v>
      </c>
      <c r="C45" s="118">
        <v>0</v>
      </c>
      <c r="D45" s="118">
        <v>5162.37</v>
      </c>
      <c r="E45" s="118">
        <v>0</v>
      </c>
      <c r="F45" s="118">
        <v>0</v>
      </c>
      <c r="G45" s="118">
        <v>1460.7</v>
      </c>
      <c r="H45" s="118">
        <v>0</v>
      </c>
      <c r="I45" s="217">
        <v>0</v>
      </c>
      <c r="J45" s="217">
        <f t="shared" si="4"/>
        <v>28.295143509667074</v>
      </c>
      <c r="K45" s="217">
        <v>0</v>
      </c>
    </row>
    <row r="46" spans="1:11" ht="15" customHeight="1">
      <c r="A46" s="203">
        <v>39</v>
      </c>
      <c r="B46" s="205" t="s">
        <v>318</v>
      </c>
      <c r="C46" s="205">
        <v>0</v>
      </c>
      <c r="D46" s="205">
        <v>0</v>
      </c>
      <c r="E46" s="205">
        <v>0</v>
      </c>
      <c r="F46" s="205">
        <v>0</v>
      </c>
      <c r="G46" s="205">
        <v>0</v>
      </c>
      <c r="H46" s="205">
        <v>0</v>
      </c>
      <c r="I46" s="217">
        <v>0</v>
      </c>
      <c r="J46" s="217">
        <v>0</v>
      </c>
      <c r="K46" s="217">
        <v>0</v>
      </c>
    </row>
    <row r="47" spans="1:11" ht="15" customHeight="1">
      <c r="A47" s="203">
        <v>40</v>
      </c>
      <c r="B47" s="205" t="s">
        <v>284</v>
      </c>
      <c r="C47" s="118">
        <v>111</v>
      </c>
      <c r="D47" s="118">
        <v>16810</v>
      </c>
      <c r="E47" s="118">
        <v>5588</v>
      </c>
      <c r="F47" s="118">
        <v>5129</v>
      </c>
      <c r="G47" s="118">
        <v>14557</v>
      </c>
      <c r="H47" s="118">
        <v>46051</v>
      </c>
      <c r="I47" s="217">
        <f t="shared" si="3"/>
        <v>4620.72072072072</v>
      </c>
      <c r="J47" s="217">
        <f t="shared" si="4"/>
        <v>86.59726353361094</v>
      </c>
      <c r="K47" s="217">
        <f t="shared" si="5"/>
        <v>824.1052254831782</v>
      </c>
    </row>
    <row r="48" spans="1:11" ht="15" customHeight="1">
      <c r="A48" s="203">
        <v>41</v>
      </c>
      <c r="B48" s="205" t="s">
        <v>285</v>
      </c>
      <c r="C48" s="205">
        <v>0</v>
      </c>
      <c r="D48" s="205">
        <v>0</v>
      </c>
      <c r="E48" s="205">
        <v>91670</v>
      </c>
      <c r="F48" s="205">
        <v>0</v>
      </c>
      <c r="G48" s="205">
        <v>0</v>
      </c>
      <c r="H48" s="205">
        <v>58821</v>
      </c>
      <c r="I48" s="217">
        <v>0</v>
      </c>
      <c r="J48" s="217">
        <v>0</v>
      </c>
      <c r="K48" s="217">
        <f t="shared" si="5"/>
        <v>64.16603032616996</v>
      </c>
    </row>
    <row r="49" spans="1:11" ht="15" customHeight="1">
      <c r="A49" s="203">
        <v>42</v>
      </c>
      <c r="B49" s="205" t="s">
        <v>319</v>
      </c>
      <c r="C49" s="205">
        <v>0</v>
      </c>
      <c r="D49" s="205">
        <v>0</v>
      </c>
      <c r="E49" s="205">
        <v>11060</v>
      </c>
      <c r="F49" s="205">
        <v>0</v>
      </c>
      <c r="G49" s="205">
        <v>0</v>
      </c>
      <c r="H49" s="205">
        <v>3783</v>
      </c>
      <c r="I49" s="217">
        <v>0</v>
      </c>
      <c r="J49" s="217">
        <v>0</v>
      </c>
      <c r="K49" s="217">
        <f t="shared" si="5"/>
        <v>34.20433996383363</v>
      </c>
    </row>
    <row r="50" spans="1:11" ht="15">
      <c r="A50" s="203">
        <v>43</v>
      </c>
      <c r="B50" s="205" t="s">
        <v>320</v>
      </c>
      <c r="C50" s="205">
        <v>0</v>
      </c>
      <c r="D50" s="205">
        <v>0</v>
      </c>
      <c r="E50" s="205">
        <v>0</v>
      </c>
      <c r="F50" s="205">
        <v>0</v>
      </c>
      <c r="G50" s="205">
        <v>0</v>
      </c>
      <c r="H50" s="205">
        <v>0</v>
      </c>
      <c r="I50" s="217">
        <v>0</v>
      </c>
      <c r="J50" s="217">
        <v>0</v>
      </c>
      <c r="K50" s="217">
        <v>0</v>
      </c>
    </row>
    <row r="51" spans="1:11" ht="15">
      <c r="A51" s="203"/>
      <c r="B51" s="213" t="s">
        <v>323</v>
      </c>
      <c r="C51" s="218">
        <f aca="true" t="shared" si="8" ref="C51:H51">SUM(C35:C50)</f>
        <v>38643.456762</v>
      </c>
      <c r="D51" s="218">
        <f t="shared" si="8"/>
        <v>409280.9665923</v>
      </c>
      <c r="E51" s="218">
        <f t="shared" si="8"/>
        <v>1788235.0408431003</v>
      </c>
      <c r="F51" s="218">
        <f t="shared" si="8"/>
        <v>36914.245363</v>
      </c>
      <c r="G51" s="218">
        <f t="shared" si="8"/>
        <v>788011.3561442</v>
      </c>
      <c r="H51" s="218">
        <f t="shared" si="8"/>
        <v>2232606.907655985</v>
      </c>
      <c r="I51" s="219">
        <f t="shared" si="3"/>
        <v>95.52521553739359</v>
      </c>
      <c r="J51" s="219">
        <f t="shared" si="4"/>
        <v>192.5355490398769</v>
      </c>
      <c r="K51" s="219">
        <f t="shared" si="5"/>
        <v>124.84974607160011</v>
      </c>
    </row>
    <row r="52" spans="1:11" ht="15">
      <c r="A52" s="203">
        <v>44</v>
      </c>
      <c r="B52" s="205" t="s">
        <v>321</v>
      </c>
      <c r="C52" s="206">
        <v>307271</v>
      </c>
      <c r="D52" s="206">
        <v>143833</v>
      </c>
      <c r="E52" s="206">
        <v>116590</v>
      </c>
      <c r="F52" s="206">
        <v>162381</v>
      </c>
      <c r="G52" s="206">
        <v>55358</v>
      </c>
      <c r="H52" s="206">
        <v>22340</v>
      </c>
      <c r="I52" s="217">
        <f t="shared" si="3"/>
        <v>52.84618463831602</v>
      </c>
      <c r="J52" s="217">
        <f t="shared" si="4"/>
        <v>38.4876905856097</v>
      </c>
      <c r="K52" s="217">
        <f t="shared" si="5"/>
        <v>19.161163050004287</v>
      </c>
    </row>
    <row r="53" spans="1:11" ht="15">
      <c r="A53" s="203">
        <v>45</v>
      </c>
      <c r="B53" s="205" t="s">
        <v>209</v>
      </c>
      <c r="C53" s="118">
        <v>185330.71</v>
      </c>
      <c r="D53" s="118">
        <v>198076.58</v>
      </c>
      <c r="E53" s="118">
        <v>65245.21</v>
      </c>
      <c r="F53" s="118">
        <v>236933.6</v>
      </c>
      <c r="G53" s="118">
        <v>122228.09</v>
      </c>
      <c r="H53" s="118">
        <v>39882.7</v>
      </c>
      <c r="I53" s="217">
        <f t="shared" si="3"/>
        <v>127.84368008950055</v>
      </c>
      <c r="J53" s="217">
        <f t="shared" si="4"/>
        <v>61.70749212249122</v>
      </c>
      <c r="K53" s="217">
        <f t="shared" si="5"/>
        <v>61.1273992374306</v>
      </c>
    </row>
    <row r="54" spans="1:11" ht="15">
      <c r="A54" s="203">
        <v>46</v>
      </c>
      <c r="B54" s="205" t="s">
        <v>191</v>
      </c>
      <c r="C54" s="124">
        <v>216894</v>
      </c>
      <c r="D54" s="124">
        <v>235482</v>
      </c>
      <c r="E54" s="124">
        <v>149758</v>
      </c>
      <c r="F54" s="124">
        <v>189416</v>
      </c>
      <c r="G54" s="124">
        <v>132036</v>
      </c>
      <c r="H54" s="124">
        <v>41468</v>
      </c>
      <c r="I54" s="217">
        <f t="shared" si="3"/>
        <v>87.33113871291968</v>
      </c>
      <c r="J54" s="217">
        <f t="shared" si="4"/>
        <v>56.07052768364461</v>
      </c>
      <c r="K54" s="217">
        <f t="shared" si="5"/>
        <v>27.69000654389081</v>
      </c>
    </row>
    <row r="55" spans="1:11" ht="15">
      <c r="A55" s="203"/>
      <c r="B55" s="213" t="s">
        <v>236</v>
      </c>
      <c r="C55" s="221">
        <f aca="true" t="shared" si="9" ref="C55:H55">SUM(C52:C54)</f>
        <v>709495.71</v>
      </c>
      <c r="D55" s="221">
        <f t="shared" si="9"/>
        <v>577391.58</v>
      </c>
      <c r="E55" s="221">
        <f t="shared" si="9"/>
        <v>331593.20999999996</v>
      </c>
      <c r="F55" s="221">
        <f t="shared" si="9"/>
        <v>588730.6</v>
      </c>
      <c r="G55" s="221">
        <f t="shared" si="9"/>
        <v>309622.08999999997</v>
      </c>
      <c r="H55" s="221">
        <f t="shared" si="9"/>
        <v>103690.7</v>
      </c>
      <c r="I55" s="219">
        <f t="shared" si="3"/>
        <v>82.97873992782846</v>
      </c>
      <c r="J55" s="219">
        <f t="shared" si="4"/>
        <v>53.62428215527494</v>
      </c>
      <c r="K55" s="219">
        <f t="shared" si="5"/>
        <v>31.270453336484184</v>
      </c>
    </row>
    <row r="56" spans="1:11" ht="15">
      <c r="A56" s="203">
        <v>47</v>
      </c>
      <c r="B56" s="215" t="s">
        <v>290</v>
      </c>
      <c r="C56" s="118">
        <v>469088</v>
      </c>
      <c r="D56" s="118">
        <v>742327</v>
      </c>
      <c r="E56" s="118">
        <v>592672</v>
      </c>
      <c r="F56" s="118">
        <v>1170879</v>
      </c>
      <c r="G56" s="118">
        <v>159642</v>
      </c>
      <c r="H56" s="118">
        <v>29211</v>
      </c>
      <c r="I56" s="217">
        <f t="shared" si="3"/>
        <v>249.60753632580665</v>
      </c>
      <c r="J56" s="217">
        <f t="shared" si="4"/>
        <v>21.505616796910257</v>
      </c>
      <c r="K56" s="217">
        <f t="shared" si="5"/>
        <v>4.928695804762162</v>
      </c>
    </row>
    <row r="57" spans="1:11" ht="15">
      <c r="A57" s="203">
        <v>48</v>
      </c>
      <c r="B57" s="215" t="s">
        <v>293</v>
      </c>
      <c r="C57" s="205">
        <v>1919</v>
      </c>
      <c r="D57" s="205">
        <v>2816</v>
      </c>
      <c r="E57" s="205">
        <v>0</v>
      </c>
      <c r="F57" s="205">
        <v>103725</v>
      </c>
      <c r="G57" s="205">
        <v>0</v>
      </c>
      <c r="H57" s="205">
        <v>0</v>
      </c>
      <c r="I57" s="217">
        <f t="shared" si="3"/>
        <v>5405.158936946326</v>
      </c>
      <c r="J57" s="217">
        <f t="shared" si="4"/>
        <v>0</v>
      </c>
      <c r="K57" s="217">
        <v>0</v>
      </c>
    </row>
    <row r="58" spans="1:11" ht="15">
      <c r="A58" s="203"/>
      <c r="B58" s="213" t="s">
        <v>324</v>
      </c>
      <c r="C58" s="218">
        <f aca="true" t="shared" si="10" ref="C58:H58">SUM(C56:C57)</f>
        <v>471007</v>
      </c>
      <c r="D58" s="218">
        <f t="shared" si="10"/>
        <v>745143</v>
      </c>
      <c r="E58" s="218">
        <f t="shared" si="10"/>
        <v>592672</v>
      </c>
      <c r="F58" s="218">
        <f t="shared" si="10"/>
        <v>1274604</v>
      </c>
      <c r="G58" s="218">
        <f t="shared" si="10"/>
        <v>159642</v>
      </c>
      <c r="H58" s="218">
        <f t="shared" si="10"/>
        <v>29211</v>
      </c>
      <c r="I58" s="219">
        <f t="shared" si="3"/>
        <v>270.61253866715356</v>
      </c>
      <c r="J58" s="219">
        <f t="shared" si="4"/>
        <v>21.424344052081278</v>
      </c>
      <c r="K58" s="219">
        <f t="shared" si="5"/>
        <v>4.928695804762162</v>
      </c>
    </row>
    <row r="59" spans="1:11" ht="15">
      <c r="A59" s="203"/>
      <c r="B59" s="216" t="s">
        <v>325</v>
      </c>
      <c r="C59" s="218">
        <f aca="true" t="shared" si="11" ref="C59:H59">C58+C55+C51+C34+C27</f>
        <v>4225484.404419225</v>
      </c>
      <c r="D59" s="218">
        <f t="shared" si="11"/>
        <v>6800334.780932511</v>
      </c>
      <c r="E59" s="218">
        <f t="shared" si="11"/>
        <v>20395347.938845664</v>
      </c>
      <c r="F59" s="218">
        <f t="shared" si="11"/>
        <v>4160006.5445127916</v>
      </c>
      <c r="G59" s="218">
        <f t="shared" si="11"/>
        <v>4268781.117730507</v>
      </c>
      <c r="H59" s="218">
        <f t="shared" si="11"/>
        <v>11187892.566919887</v>
      </c>
      <c r="I59" s="219">
        <f t="shared" si="3"/>
        <v>98.45040583186267</v>
      </c>
      <c r="J59" s="219">
        <f t="shared" si="4"/>
        <v>62.77310243165911</v>
      </c>
      <c r="K59" s="219">
        <f t="shared" si="5"/>
        <v>54.85511990511842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A2:K2"/>
    <mergeCell ref="I4:K4"/>
    <mergeCell ref="A1:K1"/>
    <mergeCell ref="A4:A5"/>
    <mergeCell ref="B4:B5"/>
    <mergeCell ref="C4:E4"/>
    <mergeCell ref="F4:H4"/>
    <mergeCell ref="J3:K3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M34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33" sqref="K33"/>
    </sheetView>
  </sheetViews>
  <sheetFormatPr defaultColWidth="9.140625" defaultRowHeight="12.75"/>
  <cols>
    <col min="1" max="1" width="4.7109375" style="330" customWidth="1"/>
    <col min="2" max="2" width="23.57421875" style="329" bestFit="1" customWidth="1"/>
    <col min="3" max="4" width="7.8515625" style="330" bestFit="1" customWidth="1"/>
    <col min="5" max="5" width="11.421875" style="351" customWidth="1"/>
    <col min="6" max="6" width="9.140625" style="328" bestFit="1" customWidth="1"/>
    <col min="7" max="7" width="10.140625" style="329" customWidth="1"/>
    <col min="8" max="8" width="9.140625" style="328" bestFit="1" customWidth="1"/>
    <col min="9" max="9" width="11.8515625" style="328" bestFit="1" customWidth="1"/>
    <col min="10" max="10" width="10.7109375" style="328" bestFit="1" customWidth="1"/>
    <col min="11" max="11" width="10.57421875" style="330" customWidth="1"/>
    <col min="12" max="16384" width="9.140625" style="329" customWidth="1"/>
  </cols>
  <sheetData>
    <row r="1" spans="1:11" ht="14.25">
      <c r="A1" s="644" t="s">
        <v>366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</row>
    <row r="2" spans="1:11" s="332" customFormat="1" ht="14.25">
      <c r="A2" s="643" t="s">
        <v>367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</row>
    <row r="3" spans="1:11" ht="76.5">
      <c r="A3" s="352" t="s">
        <v>99</v>
      </c>
      <c r="B3" s="352" t="s">
        <v>57</v>
      </c>
      <c r="C3" s="353" t="s">
        <v>158</v>
      </c>
      <c r="D3" s="354" t="s">
        <v>159</v>
      </c>
      <c r="E3" s="355" t="s">
        <v>335</v>
      </c>
      <c r="F3" s="356" t="s">
        <v>336</v>
      </c>
      <c r="G3" s="354" t="s">
        <v>337</v>
      </c>
      <c r="H3" s="356" t="s">
        <v>338</v>
      </c>
      <c r="I3" s="356" t="s">
        <v>365</v>
      </c>
      <c r="J3" s="356" t="s">
        <v>339</v>
      </c>
      <c r="K3" s="354" t="s">
        <v>160</v>
      </c>
    </row>
    <row r="4" spans="1:11" ht="15">
      <c r="A4" s="333">
        <v>1</v>
      </c>
      <c r="B4" s="334" t="s">
        <v>251</v>
      </c>
      <c r="C4" s="335">
        <v>379</v>
      </c>
      <c r="D4" s="336">
        <v>242</v>
      </c>
      <c r="E4" s="230">
        <v>266761</v>
      </c>
      <c r="F4" s="337">
        <v>36.86</v>
      </c>
      <c r="G4" s="305">
        <v>24156</v>
      </c>
      <c r="H4" s="337">
        <v>3.8</v>
      </c>
      <c r="I4" s="338">
        <v>36.86</v>
      </c>
      <c r="J4" s="338">
        <v>3.86</v>
      </c>
      <c r="K4" s="339">
        <v>25</v>
      </c>
    </row>
    <row r="5" spans="1:11" ht="15">
      <c r="A5" s="333">
        <v>2</v>
      </c>
      <c r="B5" s="334" t="s">
        <v>252</v>
      </c>
      <c r="C5" s="335">
        <v>4</v>
      </c>
      <c r="D5" s="336">
        <f>C5-2</f>
        <v>2</v>
      </c>
      <c r="E5" s="340"/>
      <c r="F5" s="338"/>
      <c r="G5" s="341"/>
      <c r="H5" s="338"/>
      <c r="I5" s="338"/>
      <c r="J5" s="338"/>
      <c r="K5" s="339"/>
    </row>
    <row r="6" spans="1:11" ht="15">
      <c r="A6" s="333">
        <v>3</v>
      </c>
      <c r="B6" s="334" t="s">
        <v>193</v>
      </c>
      <c r="C6" s="336">
        <v>29</v>
      </c>
      <c r="D6" s="336">
        <f>C6-2</f>
        <v>27</v>
      </c>
      <c r="E6" s="230">
        <v>21435</v>
      </c>
      <c r="F6" s="337">
        <v>0.39</v>
      </c>
      <c r="G6" s="305">
        <v>4324</v>
      </c>
      <c r="H6" s="337">
        <v>0.08</v>
      </c>
      <c r="I6" s="338">
        <v>11.7</v>
      </c>
      <c r="J6" s="338">
        <v>1.3</v>
      </c>
      <c r="K6" s="339">
        <v>0</v>
      </c>
    </row>
    <row r="7" spans="1:11" ht="15">
      <c r="A7" s="333">
        <v>4</v>
      </c>
      <c r="B7" s="334" t="s">
        <v>253</v>
      </c>
      <c r="C7" s="335">
        <v>205</v>
      </c>
      <c r="D7" s="336">
        <v>205</v>
      </c>
      <c r="E7" s="230">
        <v>537436</v>
      </c>
      <c r="F7" s="338">
        <v>46.71</v>
      </c>
      <c r="G7" s="305">
        <v>54195</v>
      </c>
      <c r="H7" s="338">
        <v>12.7</v>
      </c>
      <c r="I7" s="338">
        <v>68.27</v>
      </c>
      <c r="J7" s="338">
        <v>10.35</v>
      </c>
      <c r="K7" s="339">
        <v>18</v>
      </c>
    </row>
    <row r="8" spans="1:11" ht="15">
      <c r="A8" s="333">
        <v>5</v>
      </c>
      <c r="B8" s="334" t="s">
        <v>254</v>
      </c>
      <c r="C8" s="336">
        <v>950</v>
      </c>
      <c r="D8" s="336">
        <v>787</v>
      </c>
      <c r="E8" s="230">
        <v>2176428</v>
      </c>
      <c r="F8" s="337">
        <v>605</v>
      </c>
      <c r="G8" s="305">
        <v>216014</v>
      </c>
      <c r="H8" s="337">
        <v>75.85</v>
      </c>
      <c r="I8" s="337">
        <v>373.23</v>
      </c>
      <c r="J8" s="337">
        <v>61.23</v>
      </c>
      <c r="K8" s="342">
        <v>79</v>
      </c>
    </row>
    <row r="9" spans="1:11" ht="15">
      <c r="A9" s="333">
        <v>6</v>
      </c>
      <c r="B9" s="334" t="s">
        <v>255</v>
      </c>
      <c r="C9" s="336">
        <v>378</v>
      </c>
      <c r="D9" s="336">
        <v>363</v>
      </c>
      <c r="E9" s="230">
        <v>1026000</v>
      </c>
      <c r="F9" s="337">
        <v>227.84</v>
      </c>
      <c r="G9" s="305">
        <v>121000</v>
      </c>
      <c r="H9" s="337">
        <v>20.98</v>
      </c>
      <c r="I9" s="337">
        <v>1.59</v>
      </c>
      <c r="J9" s="337">
        <v>18.8</v>
      </c>
      <c r="K9" s="342"/>
    </row>
    <row r="10" spans="1:13" ht="15">
      <c r="A10" s="333">
        <v>7</v>
      </c>
      <c r="B10" s="334" t="s">
        <v>256</v>
      </c>
      <c r="C10" s="336">
        <v>70</v>
      </c>
      <c r="D10" s="336">
        <v>66</v>
      </c>
      <c r="E10" s="230">
        <v>36186</v>
      </c>
      <c r="F10" s="337">
        <v>0.86</v>
      </c>
      <c r="G10" s="305">
        <v>8083</v>
      </c>
      <c r="H10" s="337">
        <v>0.29</v>
      </c>
      <c r="I10" s="337">
        <v>15</v>
      </c>
      <c r="J10" s="337">
        <v>2.15</v>
      </c>
      <c r="K10" s="339">
        <v>0</v>
      </c>
      <c r="M10" s="343"/>
    </row>
    <row r="11" spans="1:11" ht="15">
      <c r="A11" s="333">
        <v>8</v>
      </c>
      <c r="B11" s="334" t="s">
        <v>257</v>
      </c>
      <c r="C11" s="335">
        <v>1197</v>
      </c>
      <c r="D11" s="335">
        <v>1016</v>
      </c>
      <c r="E11" s="340">
        <v>1239908.12</v>
      </c>
      <c r="F11" s="338">
        <v>306.25576775599995</v>
      </c>
      <c r="G11" s="341">
        <v>359191</v>
      </c>
      <c r="H11" s="338">
        <v>82.52</v>
      </c>
      <c r="I11" s="338">
        <v>597.07</v>
      </c>
      <c r="J11" s="338">
        <v>17.23</v>
      </c>
      <c r="K11" s="339">
        <v>268</v>
      </c>
    </row>
    <row r="12" spans="1:11" ht="15">
      <c r="A12" s="333">
        <v>9</v>
      </c>
      <c r="B12" s="334" t="s">
        <v>191</v>
      </c>
      <c r="C12" s="336">
        <v>1461</v>
      </c>
      <c r="D12" s="344">
        <v>1289</v>
      </c>
      <c r="E12" s="230">
        <v>656505</v>
      </c>
      <c r="F12" s="337">
        <v>73.83</v>
      </c>
      <c r="G12" s="305">
        <v>84545</v>
      </c>
      <c r="H12" s="337">
        <v>12.79</v>
      </c>
      <c r="I12" s="338">
        <v>128.78</v>
      </c>
      <c r="J12" s="338">
        <v>15.24</v>
      </c>
      <c r="K12" s="339">
        <v>320</v>
      </c>
    </row>
    <row r="13" spans="1:11" ht="15">
      <c r="A13" s="333">
        <v>10</v>
      </c>
      <c r="B13" s="334" t="s">
        <v>194</v>
      </c>
      <c r="C13" s="336">
        <v>27</v>
      </c>
      <c r="D13" s="344">
        <v>25</v>
      </c>
      <c r="E13" s="230">
        <v>15435</v>
      </c>
      <c r="F13" s="337">
        <v>0.88</v>
      </c>
      <c r="G13" s="305">
        <v>7006</v>
      </c>
      <c r="H13" s="337">
        <v>0.34</v>
      </c>
      <c r="I13" s="337">
        <v>17.26</v>
      </c>
      <c r="J13" s="337">
        <v>1.26</v>
      </c>
      <c r="K13" s="339">
        <v>0</v>
      </c>
    </row>
    <row r="14" spans="1:11" ht="15">
      <c r="A14" s="333">
        <v>11</v>
      </c>
      <c r="B14" s="334" t="s">
        <v>199</v>
      </c>
      <c r="C14" s="336">
        <v>43</v>
      </c>
      <c r="D14" s="336">
        <v>43</v>
      </c>
      <c r="E14" s="230">
        <v>286591</v>
      </c>
      <c r="F14" s="337">
        <v>10.11</v>
      </c>
      <c r="G14" s="305">
        <v>38337</v>
      </c>
      <c r="H14" s="337">
        <v>1.62</v>
      </c>
      <c r="I14" s="337">
        <v>26.55</v>
      </c>
      <c r="J14" s="337">
        <v>3.64</v>
      </c>
      <c r="K14" s="339">
        <v>0</v>
      </c>
    </row>
    <row r="15" spans="1:11" ht="15">
      <c r="A15" s="333">
        <v>12</v>
      </c>
      <c r="B15" s="334" t="s">
        <v>276</v>
      </c>
      <c r="C15" s="336">
        <v>48</v>
      </c>
      <c r="D15" s="336">
        <v>48</v>
      </c>
      <c r="E15" s="230">
        <v>29337</v>
      </c>
      <c r="F15" s="337">
        <v>1.6</v>
      </c>
      <c r="G15" s="305">
        <v>4159</v>
      </c>
      <c r="H15" s="337">
        <v>0.03</v>
      </c>
      <c r="I15" s="337">
        <v>15.4</v>
      </c>
      <c r="J15" s="337">
        <v>1.7</v>
      </c>
      <c r="K15" s="339">
        <v>0</v>
      </c>
    </row>
    <row r="16" spans="1:11" ht="15">
      <c r="A16" s="333">
        <v>13</v>
      </c>
      <c r="B16" s="334" t="s">
        <v>277</v>
      </c>
      <c r="C16" s="336">
        <v>207</v>
      </c>
      <c r="D16" s="335">
        <v>204</v>
      </c>
      <c r="E16" s="340">
        <v>328843</v>
      </c>
      <c r="F16" s="338">
        <v>2.6579643</v>
      </c>
      <c r="G16" s="341">
        <v>74734</v>
      </c>
      <c r="H16" s="338">
        <v>0.1170237</v>
      </c>
      <c r="I16" s="341">
        <v>57.12</v>
      </c>
      <c r="J16" s="341">
        <v>8.16</v>
      </c>
      <c r="K16" s="339">
        <v>10</v>
      </c>
    </row>
    <row r="17" spans="1:11" ht="15">
      <c r="A17" s="333">
        <v>14</v>
      </c>
      <c r="B17" s="334" t="s">
        <v>332</v>
      </c>
      <c r="C17" s="336">
        <v>19</v>
      </c>
      <c r="D17" s="336">
        <v>7</v>
      </c>
      <c r="E17" s="230">
        <v>0</v>
      </c>
      <c r="F17" s="337">
        <v>0</v>
      </c>
      <c r="G17" s="305">
        <v>0</v>
      </c>
      <c r="H17" s="337">
        <v>0</v>
      </c>
      <c r="I17" s="337">
        <v>1.96</v>
      </c>
      <c r="J17" s="337">
        <v>0.43</v>
      </c>
      <c r="K17" s="339">
        <v>0</v>
      </c>
    </row>
    <row r="18" spans="1:11" ht="15">
      <c r="A18" s="333">
        <v>15</v>
      </c>
      <c r="B18" s="334" t="s">
        <v>259</v>
      </c>
      <c r="C18" s="336">
        <v>13</v>
      </c>
      <c r="D18" s="336">
        <v>13</v>
      </c>
      <c r="E18" s="230">
        <v>1333</v>
      </c>
      <c r="F18" s="337">
        <v>0.003</v>
      </c>
      <c r="G18" s="305">
        <v>1827</v>
      </c>
      <c r="H18" s="337">
        <v>0.002</v>
      </c>
      <c r="I18" s="337">
        <v>4.63</v>
      </c>
      <c r="J18" s="337">
        <v>0.28</v>
      </c>
      <c r="K18" s="339">
        <v>0</v>
      </c>
    </row>
    <row r="19" spans="1:13" ht="15">
      <c r="A19" s="333">
        <v>16</v>
      </c>
      <c r="B19" s="334" t="s">
        <v>260</v>
      </c>
      <c r="C19" s="335">
        <v>23</v>
      </c>
      <c r="D19" s="335">
        <v>17</v>
      </c>
      <c r="E19" s="340">
        <v>9976</v>
      </c>
      <c r="F19" s="338">
        <v>0.54</v>
      </c>
      <c r="G19" s="341">
        <v>0</v>
      </c>
      <c r="H19" s="338"/>
      <c r="I19" s="338"/>
      <c r="J19" s="338"/>
      <c r="K19" s="339"/>
      <c r="M19" s="343"/>
    </row>
    <row r="20" spans="1:13" ht="15">
      <c r="A20" s="333">
        <v>17</v>
      </c>
      <c r="B20" s="334" t="s">
        <v>340</v>
      </c>
      <c r="C20" s="336">
        <v>8</v>
      </c>
      <c r="D20" s="336">
        <v>8</v>
      </c>
      <c r="E20" s="230">
        <v>7320</v>
      </c>
      <c r="F20" s="337">
        <v>0.18</v>
      </c>
      <c r="G20" s="305">
        <v>606</v>
      </c>
      <c r="H20" s="337">
        <v>0.04</v>
      </c>
      <c r="I20" s="337">
        <v>10.45</v>
      </c>
      <c r="J20" s="337">
        <v>0.9</v>
      </c>
      <c r="K20" s="339">
        <v>0</v>
      </c>
      <c r="M20" s="343"/>
    </row>
    <row r="21" spans="1:11" ht="15">
      <c r="A21" s="333">
        <v>18</v>
      </c>
      <c r="B21" s="334" t="s">
        <v>341</v>
      </c>
      <c r="C21" s="336">
        <v>1474</v>
      </c>
      <c r="D21" s="344">
        <v>1017</v>
      </c>
      <c r="E21" s="230">
        <v>180372</v>
      </c>
      <c r="F21" s="337">
        <v>25.8</v>
      </c>
      <c r="G21" s="305">
        <v>30701</v>
      </c>
      <c r="H21" s="337">
        <v>5.33</v>
      </c>
      <c r="I21" s="338">
        <v>19.84</v>
      </c>
      <c r="J21" s="338"/>
      <c r="K21" s="339"/>
    </row>
    <row r="22" spans="1:11" ht="15">
      <c r="A22" s="333">
        <v>19</v>
      </c>
      <c r="B22" s="334" t="s">
        <v>209</v>
      </c>
      <c r="C22" s="336">
        <v>938</v>
      </c>
      <c r="D22" s="336">
        <v>700</v>
      </c>
      <c r="E22" s="230">
        <v>1534826</v>
      </c>
      <c r="F22" s="337">
        <v>222.43</v>
      </c>
      <c r="G22" s="305">
        <v>256422</v>
      </c>
      <c r="H22" s="337">
        <v>59.35</v>
      </c>
      <c r="I22" s="337">
        <v>94.55</v>
      </c>
      <c r="J22" s="337">
        <v>12.95</v>
      </c>
      <c r="K22" s="342">
        <v>112</v>
      </c>
    </row>
    <row r="23" spans="1:11" ht="15">
      <c r="A23" s="333">
        <v>20</v>
      </c>
      <c r="B23" s="334" t="s">
        <v>307</v>
      </c>
      <c r="C23" s="336">
        <v>53</v>
      </c>
      <c r="D23" s="336">
        <v>53</v>
      </c>
      <c r="E23" s="230">
        <v>46228</v>
      </c>
      <c r="F23" s="337">
        <v>1.02</v>
      </c>
      <c r="G23" s="305">
        <v>10833</v>
      </c>
      <c r="H23" s="337">
        <v>0.15</v>
      </c>
      <c r="I23" s="337">
        <v>4.31</v>
      </c>
      <c r="J23" s="337">
        <v>1.12</v>
      </c>
      <c r="K23" s="339">
        <v>0</v>
      </c>
    </row>
    <row r="24" spans="1:11" ht="12.75" customHeight="1">
      <c r="A24" s="333">
        <v>21</v>
      </c>
      <c r="B24" s="334" t="s">
        <v>342</v>
      </c>
      <c r="C24" s="336">
        <v>25</v>
      </c>
      <c r="D24" s="336">
        <v>9</v>
      </c>
      <c r="E24" s="230">
        <v>7247</v>
      </c>
      <c r="F24" s="337">
        <v>0.32</v>
      </c>
      <c r="G24" s="305">
        <v>1383</v>
      </c>
      <c r="H24" s="337">
        <v>0.12</v>
      </c>
      <c r="I24" s="337">
        <v>0.3</v>
      </c>
      <c r="J24" s="338">
        <v>0</v>
      </c>
      <c r="K24" s="339">
        <v>5</v>
      </c>
    </row>
    <row r="25" spans="1:11" ht="12.75" customHeight="1">
      <c r="A25" s="333">
        <v>22</v>
      </c>
      <c r="B25" s="334" t="s">
        <v>263</v>
      </c>
      <c r="C25" s="335">
        <v>520</v>
      </c>
      <c r="D25" s="335">
        <v>467</v>
      </c>
      <c r="E25" s="230">
        <v>1103667</v>
      </c>
      <c r="F25" s="337">
        <v>579.96</v>
      </c>
      <c r="G25" s="305">
        <v>107347</v>
      </c>
      <c r="H25" s="337">
        <v>62.42</v>
      </c>
      <c r="I25" s="337">
        <v>403.43</v>
      </c>
      <c r="J25" s="337">
        <v>28.4</v>
      </c>
      <c r="K25" s="342">
        <v>125</v>
      </c>
    </row>
    <row r="26" spans="1:11" ht="12.75" customHeight="1">
      <c r="A26" s="333">
        <v>23</v>
      </c>
      <c r="B26" s="334" t="s">
        <v>207</v>
      </c>
      <c r="C26" s="335">
        <v>7</v>
      </c>
      <c r="D26" s="335">
        <v>2</v>
      </c>
      <c r="E26" s="230">
        <v>1080</v>
      </c>
      <c r="F26" s="337">
        <v>0.14</v>
      </c>
      <c r="G26" s="305">
        <v>174</v>
      </c>
      <c r="H26" s="337">
        <v>0.02</v>
      </c>
      <c r="I26" s="337">
        <v>0.45</v>
      </c>
      <c r="J26" s="337">
        <v>0.05</v>
      </c>
      <c r="K26" s="342">
        <v>0</v>
      </c>
    </row>
    <row r="27" spans="1:11" ht="12.75" customHeight="1">
      <c r="A27" s="333">
        <v>24</v>
      </c>
      <c r="B27" s="334" t="s">
        <v>274</v>
      </c>
      <c r="C27" s="335">
        <v>2877</v>
      </c>
      <c r="D27" s="335">
        <v>2842</v>
      </c>
      <c r="E27" s="345">
        <v>11572332</v>
      </c>
      <c r="F27" s="338">
        <v>2210.97</v>
      </c>
      <c r="G27" s="341">
        <v>2033939</v>
      </c>
      <c r="H27" s="338">
        <v>450.51</v>
      </c>
      <c r="I27" s="338">
        <v>915.6</v>
      </c>
      <c r="J27" s="338">
        <v>195.38</v>
      </c>
      <c r="K27" s="339">
        <v>41</v>
      </c>
    </row>
    <row r="28" spans="1:11" ht="12.75" customHeight="1">
      <c r="A28" s="333">
        <v>25</v>
      </c>
      <c r="B28" s="346" t="s">
        <v>264</v>
      </c>
      <c r="C28" s="336">
        <v>76</v>
      </c>
      <c r="D28" s="335">
        <v>69</v>
      </c>
      <c r="E28" s="340">
        <v>40121</v>
      </c>
      <c r="F28" s="338">
        <v>2.49</v>
      </c>
      <c r="G28" s="341">
        <v>3297</v>
      </c>
      <c r="H28" s="338">
        <v>0.2</v>
      </c>
      <c r="I28" s="338">
        <v>21.23</v>
      </c>
      <c r="J28" s="338">
        <v>2.76</v>
      </c>
      <c r="K28" s="339">
        <v>6</v>
      </c>
    </row>
    <row r="29" spans="1:11" ht="12.75" customHeight="1">
      <c r="A29" s="333">
        <v>26</v>
      </c>
      <c r="B29" s="347" t="s">
        <v>299</v>
      </c>
      <c r="C29" s="336">
        <v>281</v>
      </c>
      <c r="D29" s="335">
        <v>281</v>
      </c>
      <c r="E29" s="340">
        <v>257371</v>
      </c>
      <c r="F29" s="338">
        <v>24.93</v>
      </c>
      <c r="G29" s="341">
        <v>14020</v>
      </c>
      <c r="H29" s="338">
        <v>8.44</v>
      </c>
      <c r="I29" s="338">
        <v>14.99</v>
      </c>
      <c r="J29" s="338">
        <v>1.7</v>
      </c>
      <c r="K29" s="339">
        <v>4</v>
      </c>
    </row>
    <row r="30" spans="1:11" ht="12.75" customHeight="1">
      <c r="A30" s="333">
        <v>27</v>
      </c>
      <c r="B30" s="346" t="s">
        <v>265</v>
      </c>
      <c r="C30" s="336">
        <v>533</v>
      </c>
      <c r="D30" s="336">
        <v>489</v>
      </c>
      <c r="E30" s="230">
        <v>163291</v>
      </c>
      <c r="F30" s="305">
        <v>13.58</v>
      </c>
      <c r="G30" s="305">
        <v>29250</v>
      </c>
      <c r="H30" s="305">
        <v>4.07</v>
      </c>
      <c r="I30" s="305">
        <v>15</v>
      </c>
      <c r="J30" s="305">
        <v>0.97</v>
      </c>
      <c r="K30" s="342">
        <v>35</v>
      </c>
    </row>
    <row r="31" spans="1:11" ht="15">
      <c r="A31" s="333">
        <v>28</v>
      </c>
      <c r="B31" s="346" t="s">
        <v>266</v>
      </c>
      <c r="C31" s="336">
        <v>2</v>
      </c>
      <c r="D31" s="335"/>
      <c r="E31" s="340"/>
      <c r="F31" s="338"/>
      <c r="G31" s="341"/>
      <c r="H31" s="338"/>
      <c r="I31" s="338"/>
      <c r="J31" s="338"/>
      <c r="K31" s="339"/>
    </row>
    <row r="32" spans="1:11" ht="15">
      <c r="A32" s="333">
        <v>29</v>
      </c>
      <c r="B32" s="334" t="s">
        <v>201</v>
      </c>
      <c r="C32" s="336">
        <v>17</v>
      </c>
      <c r="D32" s="336">
        <v>17</v>
      </c>
      <c r="E32" s="230">
        <v>14687</v>
      </c>
      <c r="F32" s="337">
        <v>0.67</v>
      </c>
      <c r="G32" s="305">
        <v>3086</v>
      </c>
      <c r="H32" s="337">
        <v>0.02</v>
      </c>
      <c r="I32" s="337">
        <v>11.5</v>
      </c>
      <c r="J32" s="338">
        <v>1.15</v>
      </c>
      <c r="K32" s="339">
        <v>0</v>
      </c>
    </row>
    <row r="33" spans="1:11" ht="14.25">
      <c r="A33" s="333"/>
      <c r="B33" s="334" t="s">
        <v>2</v>
      </c>
      <c r="C33" s="335">
        <f>SUM(C4:C32)</f>
        <v>11864</v>
      </c>
      <c r="D33" s="335">
        <f aca="true" t="shared" si="0" ref="D33:K33">SUM(D4:D32)</f>
        <v>10308</v>
      </c>
      <c r="E33" s="348">
        <f t="shared" si="0"/>
        <v>21560716.12</v>
      </c>
      <c r="F33" s="349">
        <f t="shared" si="0"/>
        <v>4396.026732056</v>
      </c>
      <c r="G33" s="350">
        <f t="shared" si="0"/>
        <v>3488629</v>
      </c>
      <c r="H33" s="349">
        <f t="shared" si="0"/>
        <v>801.7890237000001</v>
      </c>
      <c r="I33" s="349">
        <f t="shared" si="0"/>
        <v>2867.0699999999997</v>
      </c>
      <c r="J33" s="349">
        <f t="shared" si="0"/>
        <v>391.00999999999993</v>
      </c>
      <c r="K33" s="350">
        <f t="shared" si="0"/>
        <v>1048</v>
      </c>
    </row>
    <row r="34" spans="1:11" ht="12.75">
      <c r="A34" s="329"/>
      <c r="C34" s="329"/>
      <c r="D34" s="329"/>
      <c r="E34" s="329"/>
      <c r="F34" s="329"/>
      <c r="H34" s="329"/>
      <c r="I34" s="329"/>
      <c r="J34" s="329"/>
      <c r="K34" s="329"/>
    </row>
  </sheetData>
  <sheetProtection/>
  <mergeCells count="2">
    <mergeCell ref="A2:K2"/>
    <mergeCell ref="A1:K1"/>
  </mergeCells>
  <printOptions/>
  <pageMargins left="0.25" right="0.25" top="0.75" bottom="0.75" header="0.3" footer="0.3"/>
  <pageSetup horizontalDpi="600" verticalDpi="600" orientation="landscape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46"/>
  <sheetViews>
    <sheetView zoomScalePageLayoutView="0" workbookViewId="0" topLeftCell="A1">
      <pane xSplit="2" ySplit="3" topLeftCell="C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4" sqref="I34"/>
    </sheetView>
  </sheetViews>
  <sheetFormatPr defaultColWidth="9.140625" defaultRowHeight="12.75"/>
  <cols>
    <col min="1" max="1" width="6.57421875" style="63" customWidth="1"/>
    <col min="2" max="2" width="28.28125" style="63" bestFit="1" customWidth="1"/>
    <col min="3" max="3" width="12.7109375" style="63" customWidth="1"/>
    <col min="4" max="4" width="14.8515625" style="63" customWidth="1"/>
    <col min="5" max="5" width="12.140625" style="63" customWidth="1"/>
    <col min="6" max="6" width="16.57421875" style="63" customWidth="1"/>
    <col min="7" max="16384" width="9.140625" style="63" customWidth="1"/>
  </cols>
  <sheetData>
    <row r="1" spans="1:6" ht="14.25" customHeight="1">
      <c r="A1" s="642" t="s">
        <v>161</v>
      </c>
      <c r="B1" s="642"/>
      <c r="C1" s="642"/>
      <c r="D1" s="642"/>
      <c r="E1" s="642"/>
      <c r="F1" s="642"/>
    </row>
    <row r="2" spans="1:6" ht="15" customHeight="1">
      <c r="A2" s="310"/>
      <c r="B2" s="310"/>
      <c r="C2" s="310"/>
      <c r="D2" s="310"/>
      <c r="E2" s="645" t="s">
        <v>486</v>
      </c>
      <c r="F2" s="645"/>
    </row>
    <row r="3" spans="1:6" ht="15.75">
      <c r="A3" s="485" t="s">
        <v>345</v>
      </c>
      <c r="B3" s="485" t="s">
        <v>95</v>
      </c>
      <c r="C3" s="485" t="s">
        <v>96</v>
      </c>
      <c r="D3" s="485" t="s">
        <v>97</v>
      </c>
      <c r="E3" s="485" t="s">
        <v>98</v>
      </c>
      <c r="F3" s="485" t="s">
        <v>0</v>
      </c>
    </row>
    <row r="4" spans="1:6" ht="15">
      <c r="A4" s="285">
        <v>1</v>
      </c>
      <c r="B4" s="304" t="s">
        <v>251</v>
      </c>
      <c r="C4" s="305">
        <v>56067</v>
      </c>
      <c r="D4" s="305">
        <v>232474</v>
      </c>
      <c r="E4" s="305">
        <v>6450</v>
      </c>
      <c r="F4" s="306">
        <f>C4+D4+E4</f>
        <v>294991</v>
      </c>
    </row>
    <row r="5" spans="1:6" ht="15">
      <c r="A5" s="285">
        <v>2</v>
      </c>
      <c r="B5" s="304" t="s">
        <v>252</v>
      </c>
      <c r="C5" s="305">
        <v>6552</v>
      </c>
      <c r="D5" s="305">
        <v>31063</v>
      </c>
      <c r="E5" s="305">
        <v>1049</v>
      </c>
      <c r="F5" s="306">
        <f aca="true" t="shared" si="0" ref="F5:F29">C5+D5+E5</f>
        <v>38664</v>
      </c>
    </row>
    <row r="6" spans="1:6" ht="15">
      <c r="A6" s="285">
        <v>3</v>
      </c>
      <c r="B6" s="304" t="s">
        <v>253</v>
      </c>
      <c r="C6" s="305">
        <v>66715</v>
      </c>
      <c r="D6" s="305">
        <v>152723</v>
      </c>
      <c r="E6" s="305">
        <v>3180</v>
      </c>
      <c r="F6" s="306">
        <f t="shared" si="0"/>
        <v>222618</v>
      </c>
    </row>
    <row r="7" spans="1:6" ht="15">
      <c r="A7" s="285">
        <v>4</v>
      </c>
      <c r="B7" s="304" t="s">
        <v>254</v>
      </c>
      <c r="C7" s="305">
        <v>180869</v>
      </c>
      <c r="D7" s="305">
        <v>626820</v>
      </c>
      <c r="E7" s="305">
        <v>9398</v>
      </c>
      <c r="F7" s="306">
        <f t="shared" si="0"/>
        <v>817087</v>
      </c>
    </row>
    <row r="8" spans="1:6" ht="15">
      <c r="A8" s="285">
        <v>5</v>
      </c>
      <c r="B8" s="304" t="s">
        <v>255</v>
      </c>
      <c r="C8" s="305">
        <v>106448</v>
      </c>
      <c r="D8" s="305">
        <v>254830</v>
      </c>
      <c r="E8" s="305">
        <v>2536</v>
      </c>
      <c r="F8" s="306">
        <f t="shared" si="0"/>
        <v>363814</v>
      </c>
    </row>
    <row r="9" spans="1:6" ht="15">
      <c r="A9" s="285">
        <v>6</v>
      </c>
      <c r="B9" s="304" t="s">
        <v>256</v>
      </c>
      <c r="C9" s="305">
        <v>41364</v>
      </c>
      <c r="D9" s="305">
        <v>92091</v>
      </c>
      <c r="E9" s="305">
        <v>1333</v>
      </c>
      <c r="F9" s="306">
        <f t="shared" si="0"/>
        <v>134788</v>
      </c>
    </row>
    <row r="10" spans="1:6" ht="15">
      <c r="A10" s="285">
        <v>7</v>
      </c>
      <c r="B10" s="304" t="s">
        <v>257</v>
      </c>
      <c r="C10" s="305">
        <v>270430</v>
      </c>
      <c r="D10" s="305">
        <v>767935</v>
      </c>
      <c r="E10" s="305">
        <v>6672</v>
      </c>
      <c r="F10" s="306">
        <f t="shared" si="0"/>
        <v>1045037</v>
      </c>
    </row>
    <row r="11" spans="1:6" ht="15">
      <c r="A11" s="285">
        <v>8</v>
      </c>
      <c r="B11" s="304" t="s">
        <v>194</v>
      </c>
      <c r="C11" s="305">
        <v>13911</v>
      </c>
      <c r="D11" s="305">
        <v>35083</v>
      </c>
      <c r="E11" s="305">
        <v>165</v>
      </c>
      <c r="F11" s="306">
        <f t="shared" si="0"/>
        <v>49159</v>
      </c>
    </row>
    <row r="12" spans="1:6" ht="15">
      <c r="A12" s="285">
        <v>9</v>
      </c>
      <c r="B12" s="304" t="s">
        <v>199</v>
      </c>
      <c r="C12" s="305">
        <v>19692</v>
      </c>
      <c r="D12" s="305">
        <v>69061</v>
      </c>
      <c r="E12" s="305">
        <v>1025</v>
      </c>
      <c r="F12" s="306">
        <f t="shared" si="0"/>
        <v>89778</v>
      </c>
    </row>
    <row r="13" spans="1:6" ht="15">
      <c r="A13" s="285">
        <v>10</v>
      </c>
      <c r="B13" s="304" t="s">
        <v>258</v>
      </c>
      <c r="C13" s="305">
        <v>21599</v>
      </c>
      <c r="D13" s="305">
        <v>50073</v>
      </c>
      <c r="E13" s="305">
        <v>1611</v>
      </c>
      <c r="F13" s="306">
        <f t="shared" si="0"/>
        <v>73283</v>
      </c>
    </row>
    <row r="14" spans="1:6" ht="15">
      <c r="A14" s="285">
        <v>11</v>
      </c>
      <c r="B14" s="304" t="s">
        <v>259</v>
      </c>
      <c r="C14" s="305">
        <v>6058</v>
      </c>
      <c r="D14" s="305">
        <v>14656</v>
      </c>
      <c r="E14" s="305">
        <v>876</v>
      </c>
      <c r="F14" s="306">
        <f t="shared" si="0"/>
        <v>21590</v>
      </c>
    </row>
    <row r="15" spans="1:6" ht="15">
      <c r="A15" s="285">
        <v>12</v>
      </c>
      <c r="B15" s="304" t="s">
        <v>260</v>
      </c>
      <c r="C15" s="305">
        <v>10503</v>
      </c>
      <c r="D15" s="305">
        <v>35622</v>
      </c>
      <c r="E15" s="305">
        <v>0</v>
      </c>
      <c r="F15" s="306">
        <f t="shared" si="0"/>
        <v>46125</v>
      </c>
    </row>
    <row r="16" spans="1:6" ht="15">
      <c r="A16" s="285">
        <v>13</v>
      </c>
      <c r="B16" s="304" t="s">
        <v>346</v>
      </c>
      <c r="C16" s="305">
        <v>20858</v>
      </c>
      <c r="D16" s="305">
        <v>116397</v>
      </c>
      <c r="E16" s="305">
        <v>480</v>
      </c>
      <c r="F16" s="306">
        <f t="shared" si="0"/>
        <v>137735</v>
      </c>
    </row>
    <row r="17" spans="1:6" ht="15">
      <c r="A17" s="285">
        <v>14</v>
      </c>
      <c r="B17" s="304" t="s">
        <v>308</v>
      </c>
      <c r="C17" s="305">
        <v>7581</v>
      </c>
      <c r="D17" s="305">
        <v>21844</v>
      </c>
      <c r="E17" s="305">
        <v>408</v>
      </c>
      <c r="F17" s="306">
        <f t="shared" si="0"/>
        <v>29833</v>
      </c>
    </row>
    <row r="18" spans="1:6" ht="15">
      <c r="A18" s="285">
        <v>15</v>
      </c>
      <c r="B18" s="304" t="s">
        <v>263</v>
      </c>
      <c r="C18" s="305">
        <v>61758</v>
      </c>
      <c r="D18" s="305">
        <v>414601</v>
      </c>
      <c r="E18" s="305">
        <v>8742</v>
      </c>
      <c r="F18" s="306">
        <f t="shared" si="0"/>
        <v>485101</v>
      </c>
    </row>
    <row r="19" spans="1:6" ht="15">
      <c r="A19" s="285">
        <v>16</v>
      </c>
      <c r="B19" s="304" t="s">
        <v>264</v>
      </c>
      <c r="C19" s="305">
        <v>20851</v>
      </c>
      <c r="D19" s="305">
        <v>53615</v>
      </c>
      <c r="E19" s="305">
        <v>461</v>
      </c>
      <c r="F19" s="306">
        <f t="shared" si="0"/>
        <v>74927</v>
      </c>
    </row>
    <row r="20" spans="1:6" ht="15">
      <c r="A20" s="285">
        <v>17</v>
      </c>
      <c r="B20" s="304" t="s">
        <v>305</v>
      </c>
      <c r="C20" s="305">
        <v>49227</v>
      </c>
      <c r="D20" s="305">
        <v>134263</v>
      </c>
      <c r="E20" s="305">
        <v>1356</v>
      </c>
      <c r="F20" s="306">
        <f t="shared" si="0"/>
        <v>184846</v>
      </c>
    </row>
    <row r="21" spans="1:6" ht="15">
      <c r="A21" s="285">
        <v>18</v>
      </c>
      <c r="B21" s="304" t="s">
        <v>265</v>
      </c>
      <c r="C21" s="305">
        <v>116521</v>
      </c>
      <c r="D21" s="305">
        <v>368106</v>
      </c>
      <c r="E21" s="305">
        <v>2953</v>
      </c>
      <c r="F21" s="306">
        <f t="shared" si="0"/>
        <v>487580</v>
      </c>
    </row>
    <row r="22" spans="1:6" ht="15">
      <c r="A22" s="285">
        <v>19</v>
      </c>
      <c r="B22" s="304" t="s">
        <v>266</v>
      </c>
      <c r="C22" s="305">
        <v>4451</v>
      </c>
      <c r="D22" s="305">
        <v>12079</v>
      </c>
      <c r="E22" s="305">
        <v>0</v>
      </c>
      <c r="F22" s="306">
        <f t="shared" si="0"/>
        <v>16530</v>
      </c>
    </row>
    <row r="23" spans="1:6" ht="15">
      <c r="A23" s="285">
        <v>20</v>
      </c>
      <c r="B23" s="304" t="s">
        <v>201</v>
      </c>
      <c r="C23" s="305">
        <v>11463</v>
      </c>
      <c r="D23" s="305">
        <v>52634</v>
      </c>
      <c r="E23" s="305">
        <v>935</v>
      </c>
      <c r="F23" s="306">
        <f t="shared" si="0"/>
        <v>65032</v>
      </c>
    </row>
    <row r="24" spans="1:6" ht="15">
      <c r="A24" s="285">
        <v>21</v>
      </c>
      <c r="B24" s="304" t="s">
        <v>269</v>
      </c>
      <c r="C24" s="305">
        <v>490</v>
      </c>
      <c r="D24" s="305">
        <v>3048</v>
      </c>
      <c r="E24" s="305">
        <v>48</v>
      </c>
      <c r="F24" s="306">
        <f t="shared" si="0"/>
        <v>3586</v>
      </c>
    </row>
    <row r="25" spans="1:6" ht="15">
      <c r="A25" s="285">
        <v>22</v>
      </c>
      <c r="B25" s="304" t="s">
        <v>270</v>
      </c>
      <c r="C25" s="305">
        <v>51</v>
      </c>
      <c r="D25" s="305">
        <v>145</v>
      </c>
      <c r="E25" s="305">
        <v>0</v>
      </c>
      <c r="F25" s="306">
        <f t="shared" si="0"/>
        <v>196</v>
      </c>
    </row>
    <row r="26" spans="1:6" ht="15">
      <c r="A26" s="285">
        <v>23</v>
      </c>
      <c r="B26" s="304" t="s">
        <v>271</v>
      </c>
      <c r="C26" s="305">
        <v>1509</v>
      </c>
      <c r="D26" s="305">
        <v>5805</v>
      </c>
      <c r="E26" s="305">
        <v>18</v>
      </c>
      <c r="F26" s="306">
        <f t="shared" si="0"/>
        <v>7332</v>
      </c>
    </row>
    <row r="27" spans="1:6" ht="15">
      <c r="A27" s="285">
        <v>24</v>
      </c>
      <c r="B27" s="304" t="s">
        <v>272</v>
      </c>
      <c r="C27" s="305">
        <v>146</v>
      </c>
      <c r="D27" s="305">
        <v>300</v>
      </c>
      <c r="E27" s="305">
        <v>6</v>
      </c>
      <c r="F27" s="306">
        <f t="shared" si="0"/>
        <v>452</v>
      </c>
    </row>
    <row r="28" spans="1:6" ht="15">
      <c r="A28" s="285">
        <v>25</v>
      </c>
      <c r="B28" s="304" t="s">
        <v>273</v>
      </c>
      <c r="C28" s="305">
        <v>1197</v>
      </c>
      <c r="D28" s="305">
        <v>4722</v>
      </c>
      <c r="E28" s="305">
        <v>159</v>
      </c>
      <c r="F28" s="306">
        <f t="shared" si="0"/>
        <v>6078</v>
      </c>
    </row>
    <row r="29" spans="1:6" ht="15">
      <c r="A29" s="285">
        <v>26</v>
      </c>
      <c r="B29" s="304" t="s">
        <v>274</v>
      </c>
      <c r="C29" s="305">
        <v>332799</v>
      </c>
      <c r="D29" s="305">
        <v>1663601</v>
      </c>
      <c r="E29" s="305">
        <v>23253</v>
      </c>
      <c r="F29" s="306">
        <f t="shared" si="0"/>
        <v>2019653</v>
      </c>
    </row>
    <row r="30" spans="1:6" ht="15">
      <c r="A30" s="285"/>
      <c r="B30" s="307" t="s">
        <v>347</v>
      </c>
      <c r="C30" s="306">
        <f>SUM(C4:C29)</f>
        <v>1429110</v>
      </c>
      <c r="D30" s="306">
        <f>SUM(D4:D29)</f>
        <v>5213591</v>
      </c>
      <c r="E30" s="306">
        <f>SUM(E4:E29)</f>
        <v>73114</v>
      </c>
      <c r="F30" s="306">
        <f>SUM(F4:F29)</f>
        <v>6715815</v>
      </c>
    </row>
    <row r="31" spans="1:6" ht="15">
      <c r="A31" s="285">
        <v>27</v>
      </c>
      <c r="B31" s="304" t="s">
        <v>276</v>
      </c>
      <c r="C31" s="305">
        <v>30085</v>
      </c>
      <c r="D31" s="305">
        <v>62354</v>
      </c>
      <c r="E31" s="305">
        <v>729</v>
      </c>
      <c r="F31" s="306">
        <f>C31+D31+E31</f>
        <v>93168</v>
      </c>
    </row>
    <row r="32" spans="1:6" ht="15">
      <c r="A32" s="285">
        <v>28</v>
      </c>
      <c r="B32" s="304" t="s">
        <v>277</v>
      </c>
      <c r="C32" s="305">
        <v>6408</v>
      </c>
      <c r="D32" s="305">
        <v>98851</v>
      </c>
      <c r="E32" s="305">
        <v>1269</v>
      </c>
      <c r="F32" s="306">
        <f aca="true" t="shared" si="1" ref="F32:F39">C32+D32+E32</f>
        <v>106528</v>
      </c>
    </row>
    <row r="33" spans="1:6" ht="15">
      <c r="A33" s="285">
        <v>29</v>
      </c>
      <c r="B33" s="304" t="s">
        <v>348</v>
      </c>
      <c r="C33" s="305">
        <v>6644</v>
      </c>
      <c r="D33" s="305">
        <v>20421</v>
      </c>
      <c r="E33" s="305">
        <v>689</v>
      </c>
      <c r="F33" s="306">
        <f t="shared" si="1"/>
        <v>27754</v>
      </c>
    </row>
    <row r="34" spans="1:6" ht="15">
      <c r="A34" s="285">
        <v>30</v>
      </c>
      <c r="B34" s="304" t="s">
        <v>349</v>
      </c>
      <c r="C34" s="305">
        <v>291</v>
      </c>
      <c r="D34" s="305">
        <v>6638</v>
      </c>
      <c r="E34" s="305">
        <v>7</v>
      </c>
      <c r="F34" s="306">
        <f t="shared" si="1"/>
        <v>6936</v>
      </c>
    </row>
    <row r="35" spans="1:6" ht="15">
      <c r="A35" s="285">
        <v>31</v>
      </c>
      <c r="B35" s="304" t="s">
        <v>350</v>
      </c>
      <c r="C35" s="305">
        <v>1301</v>
      </c>
      <c r="D35" s="305">
        <v>1901</v>
      </c>
      <c r="E35" s="305">
        <v>0</v>
      </c>
      <c r="F35" s="306">
        <f t="shared" si="1"/>
        <v>3202</v>
      </c>
    </row>
    <row r="36" spans="1:6" ht="15">
      <c r="A36" s="285">
        <v>32</v>
      </c>
      <c r="B36" s="304" t="s">
        <v>351</v>
      </c>
      <c r="C36" s="305">
        <v>119</v>
      </c>
      <c r="D36" s="305">
        <v>223</v>
      </c>
      <c r="E36" s="305">
        <v>0</v>
      </c>
      <c r="F36" s="306">
        <f t="shared" si="1"/>
        <v>342</v>
      </c>
    </row>
    <row r="37" spans="1:6" ht="15">
      <c r="A37" s="285">
        <v>33</v>
      </c>
      <c r="B37" s="304" t="s">
        <v>352</v>
      </c>
      <c r="C37" s="305">
        <v>199</v>
      </c>
      <c r="D37" s="305">
        <v>452</v>
      </c>
      <c r="E37" s="305">
        <v>5</v>
      </c>
      <c r="F37" s="306">
        <f t="shared" si="1"/>
        <v>656</v>
      </c>
    </row>
    <row r="38" spans="1:6" ht="15">
      <c r="A38" s="285">
        <v>34</v>
      </c>
      <c r="B38" s="304" t="s">
        <v>353</v>
      </c>
      <c r="C38" s="305">
        <v>1188</v>
      </c>
      <c r="D38" s="305">
        <v>766</v>
      </c>
      <c r="E38" s="305">
        <v>24</v>
      </c>
      <c r="F38" s="306">
        <f t="shared" si="1"/>
        <v>1978</v>
      </c>
    </row>
    <row r="39" spans="1:6" ht="15">
      <c r="A39" s="285">
        <v>35</v>
      </c>
      <c r="B39" s="304" t="s">
        <v>242</v>
      </c>
      <c r="C39" s="305">
        <v>332</v>
      </c>
      <c r="D39" s="305">
        <v>460</v>
      </c>
      <c r="E39" s="305">
        <v>0</v>
      </c>
      <c r="F39" s="306">
        <f t="shared" si="1"/>
        <v>792</v>
      </c>
    </row>
    <row r="40" spans="1:6" ht="15">
      <c r="A40" s="285"/>
      <c r="B40" s="307" t="s">
        <v>354</v>
      </c>
      <c r="C40" s="306">
        <f>SUM(C31:C39)</f>
        <v>46567</v>
      </c>
      <c r="D40" s="306">
        <f>SUM(D31:D39)</f>
        <v>192066</v>
      </c>
      <c r="E40" s="306">
        <f>SUM(E31:E39)</f>
        <v>2723</v>
      </c>
      <c r="F40" s="306">
        <f>SUM(F31:F39)</f>
        <v>241356</v>
      </c>
    </row>
    <row r="41" spans="1:6" ht="15">
      <c r="A41" s="285">
        <v>36</v>
      </c>
      <c r="B41" s="304" t="s">
        <v>204</v>
      </c>
      <c r="C41" s="305">
        <v>41611</v>
      </c>
      <c r="D41" s="305">
        <v>433718</v>
      </c>
      <c r="E41" s="305">
        <v>10192</v>
      </c>
      <c r="F41" s="306">
        <f>C41+D41+E41</f>
        <v>485521</v>
      </c>
    </row>
    <row r="42" spans="1:6" ht="15">
      <c r="A42" s="285">
        <v>37</v>
      </c>
      <c r="B42" s="304" t="s">
        <v>191</v>
      </c>
      <c r="C42" s="305">
        <v>84103</v>
      </c>
      <c r="D42" s="305">
        <v>321082</v>
      </c>
      <c r="E42" s="305">
        <v>6065</v>
      </c>
      <c r="F42" s="306">
        <f>C42+D42+E42</f>
        <v>411250</v>
      </c>
    </row>
    <row r="43" spans="1:6" ht="15">
      <c r="A43" s="285">
        <v>38</v>
      </c>
      <c r="B43" s="304" t="s">
        <v>209</v>
      </c>
      <c r="C43" s="305">
        <v>80040</v>
      </c>
      <c r="D43" s="305">
        <v>418858</v>
      </c>
      <c r="E43" s="305">
        <v>20367</v>
      </c>
      <c r="F43" s="306">
        <f>C43+D43+E43</f>
        <v>519265</v>
      </c>
    </row>
    <row r="44" spans="1:6" ht="15">
      <c r="A44" s="285"/>
      <c r="B44" s="307" t="s">
        <v>355</v>
      </c>
      <c r="C44" s="306">
        <f>C41+C42+C43</f>
        <v>205754</v>
      </c>
      <c r="D44" s="306">
        <f>D41+D42+D43</f>
        <v>1173658</v>
      </c>
      <c r="E44" s="306">
        <f>E41+E42+E43</f>
        <v>36624</v>
      </c>
      <c r="F44" s="306">
        <f>F41+F42+F43</f>
        <v>1416036</v>
      </c>
    </row>
    <row r="45" spans="1:6" ht="15">
      <c r="A45" s="285">
        <v>39</v>
      </c>
      <c r="B45" s="307" t="s">
        <v>212</v>
      </c>
      <c r="C45" s="308">
        <v>133365</v>
      </c>
      <c r="D45" s="308">
        <v>331858</v>
      </c>
      <c r="E45" s="308">
        <v>0</v>
      </c>
      <c r="F45" s="306">
        <f>C45+D45</f>
        <v>465223</v>
      </c>
    </row>
    <row r="46" spans="1:6" ht="15">
      <c r="A46" s="285"/>
      <c r="B46" s="309" t="s">
        <v>356</v>
      </c>
      <c r="C46" s="306">
        <f>C44+C40+C30+C45</f>
        <v>1814796</v>
      </c>
      <c r="D46" s="306">
        <f>D44+D40+D30+D45</f>
        <v>6911173</v>
      </c>
      <c r="E46" s="306">
        <f>E44+E40+E30+E45</f>
        <v>112461</v>
      </c>
      <c r="F46" s="306">
        <f>F44+F40+F30+F45</f>
        <v>8838430</v>
      </c>
    </row>
  </sheetData>
  <sheetProtection/>
  <mergeCells count="2">
    <mergeCell ref="A1:F1"/>
    <mergeCell ref="E2:F2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E59"/>
  <sheetViews>
    <sheetView zoomScalePageLayoutView="0" workbookViewId="0" topLeftCell="A1">
      <pane xSplit="1" ySplit="4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6" sqref="I46"/>
    </sheetView>
  </sheetViews>
  <sheetFormatPr defaultColWidth="9.140625" defaultRowHeight="12.75"/>
  <cols>
    <col min="1" max="1" width="5.421875" style="357" customWidth="1"/>
    <col min="2" max="2" width="24.28125" style="357" bestFit="1" customWidth="1"/>
    <col min="3" max="3" width="17.57421875" style="357" customWidth="1"/>
    <col min="4" max="4" width="15.57421875" style="374" customWidth="1"/>
    <col min="5" max="5" width="16.57421875" style="357" customWidth="1"/>
    <col min="6" max="16384" width="9.140625" style="357" customWidth="1"/>
  </cols>
  <sheetData>
    <row r="1" spans="1:5" ht="15" customHeight="1">
      <c r="A1" s="657" t="s">
        <v>487</v>
      </c>
      <c r="B1" s="657"/>
      <c r="C1" s="657"/>
      <c r="D1" s="657"/>
      <c r="E1" s="657"/>
    </row>
    <row r="2" spans="1:5" ht="15" customHeight="1">
      <c r="A2" s="647" t="s">
        <v>99</v>
      </c>
      <c r="B2" s="650" t="s">
        <v>57</v>
      </c>
      <c r="C2" s="653" t="s">
        <v>368</v>
      </c>
      <c r="D2" s="654"/>
      <c r="E2" s="658" t="s">
        <v>369</v>
      </c>
    </row>
    <row r="3" spans="1:5" ht="15" customHeight="1">
      <c r="A3" s="648"/>
      <c r="B3" s="651"/>
      <c r="C3" s="655"/>
      <c r="D3" s="656"/>
      <c r="E3" s="659"/>
    </row>
    <row r="4" spans="1:5" ht="31.5" customHeight="1">
      <c r="A4" s="649"/>
      <c r="B4" s="652"/>
      <c r="C4" s="331" t="s">
        <v>370</v>
      </c>
      <c r="D4" s="358" t="s">
        <v>371</v>
      </c>
      <c r="E4" s="358" t="s">
        <v>372</v>
      </c>
    </row>
    <row r="5" spans="1:5" ht="15" customHeight="1">
      <c r="A5" s="359">
        <v>1</v>
      </c>
      <c r="B5" s="360" t="s">
        <v>251</v>
      </c>
      <c r="C5" s="515">
        <v>198</v>
      </c>
      <c r="D5" s="361">
        <v>128.14</v>
      </c>
      <c r="E5" s="362">
        <v>103.42</v>
      </c>
    </row>
    <row r="6" spans="1:5" ht="15" customHeight="1">
      <c r="A6" s="359">
        <v>2</v>
      </c>
      <c r="B6" s="363" t="s">
        <v>252</v>
      </c>
      <c r="C6" s="516">
        <v>39</v>
      </c>
      <c r="D6" s="361">
        <v>33.2</v>
      </c>
      <c r="E6" s="362">
        <v>29.43</v>
      </c>
    </row>
    <row r="7" spans="1:5" ht="15" customHeight="1">
      <c r="A7" s="359">
        <v>3</v>
      </c>
      <c r="B7" s="364" t="s">
        <v>253</v>
      </c>
      <c r="C7" s="515">
        <v>179</v>
      </c>
      <c r="D7" s="361">
        <v>184.59</v>
      </c>
      <c r="E7" s="362">
        <v>89.08</v>
      </c>
    </row>
    <row r="8" spans="1:5" ht="15" customHeight="1">
      <c r="A8" s="359">
        <v>4</v>
      </c>
      <c r="B8" s="363" t="s">
        <v>254</v>
      </c>
      <c r="C8" s="516">
        <v>430</v>
      </c>
      <c r="D8" s="361">
        <v>364.85</v>
      </c>
      <c r="E8" s="362">
        <v>260.59</v>
      </c>
    </row>
    <row r="9" spans="1:5" ht="15" customHeight="1">
      <c r="A9" s="359">
        <v>5</v>
      </c>
      <c r="B9" s="364" t="s">
        <v>255</v>
      </c>
      <c r="C9" s="515">
        <v>143</v>
      </c>
      <c r="D9" s="361">
        <v>103.96</v>
      </c>
      <c r="E9" s="362">
        <v>86.78999999999999</v>
      </c>
    </row>
    <row r="10" spans="1:5" ht="15" customHeight="1">
      <c r="A10" s="359">
        <v>6</v>
      </c>
      <c r="B10" s="363" t="s">
        <v>256</v>
      </c>
      <c r="C10" s="516">
        <v>205</v>
      </c>
      <c r="D10" s="361">
        <v>192.26</v>
      </c>
      <c r="E10" s="362">
        <v>199.53</v>
      </c>
    </row>
    <row r="11" spans="1:5" ht="15" customHeight="1">
      <c r="A11" s="359">
        <v>7</v>
      </c>
      <c r="B11" s="364" t="s">
        <v>257</v>
      </c>
      <c r="C11" s="515">
        <v>467</v>
      </c>
      <c r="D11" s="361">
        <v>206.45</v>
      </c>
      <c r="E11" s="362">
        <v>200.18</v>
      </c>
    </row>
    <row r="12" spans="1:5" ht="15" customHeight="1">
      <c r="A12" s="359">
        <v>8</v>
      </c>
      <c r="B12" s="363" t="s">
        <v>194</v>
      </c>
      <c r="C12" s="516">
        <v>62</v>
      </c>
      <c r="D12" s="361">
        <v>15</v>
      </c>
      <c r="E12" s="362">
        <v>70.07</v>
      </c>
    </row>
    <row r="13" spans="1:5" ht="15" customHeight="1">
      <c r="A13" s="359">
        <v>9</v>
      </c>
      <c r="B13" s="360" t="s">
        <v>199</v>
      </c>
      <c r="C13" s="515">
        <v>65</v>
      </c>
      <c r="D13" s="361">
        <v>30</v>
      </c>
      <c r="E13" s="362">
        <v>18.98</v>
      </c>
    </row>
    <row r="14" spans="1:5" ht="15" customHeight="1">
      <c r="A14" s="359">
        <v>10</v>
      </c>
      <c r="B14" s="363" t="s">
        <v>258</v>
      </c>
      <c r="C14" s="516">
        <v>94</v>
      </c>
      <c r="D14" s="361">
        <v>34.17</v>
      </c>
      <c r="E14" s="362">
        <v>58.44</v>
      </c>
    </row>
    <row r="15" spans="1:5" ht="15" customHeight="1">
      <c r="A15" s="359">
        <v>11</v>
      </c>
      <c r="B15" s="360" t="s">
        <v>259</v>
      </c>
      <c r="C15" s="515">
        <v>28</v>
      </c>
      <c r="D15" s="361">
        <v>7.14</v>
      </c>
      <c r="E15" s="362">
        <v>20.66</v>
      </c>
    </row>
    <row r="16" spans="1:5" ht="15" customHeight="1">
      <c r="A16" s="359">
        <v>12</v>
      </c>
      <c r="B16" s="365" t="s">
        <v>260</v>
      </c>
      <c r="C16" s="516">
        <v>60</v>
      </c>
      <c r="D16" s="361">
        <v>25</v>
      </c>
      <c r="E16" s="362">
        <v>10.58</v>
      </c>
    </row>
    <row r="17" spans="1:5" ht="15" customHeight="1">
      <c r="A17" s="359">
        <v>13</v>
      </c>
      <c r="B17" s="360" t="s">
        <v>261</v>
      </c>
      <c r="C17" s="515">
        <v>76</v>
      </c>
      <c r="D17" s="361">
        <v>46.15</v>
      </c>
      <c r="E17" s="362">
        <v>35.46</v>
      </c>
    </row>
    <row r="18" spans="1:5" ht="15" customHeight="1">
      <c r="A18" s="359">
        <v>14</v>
      </c>
      <c r="B18" s="363" t="s">
        <v>262</v>
      </c>
      <c r="C18" s="516">
        <v>39</v>
      </c>
      <c r="D18" s="361">
        <v>24</v>
      </c>
      <c r="E18" s="362">
        <v>12.72</v>
      </c>
    </row>
    <row r="19" spans="1:5" ht="15" customHeight="1">
      <c r="A19" s="359">
        <v>15</v>
      </c>
      <c r="B19" s="360" t="s">
        <v>263</v>
      </c>
      <c r="C19" s="515">
        <v>285</v>
      </c>
      <c r="D19" s="361">
        <v>298.35</v>
      </c>
      <c r="E19" s="362">
        <v>170.28</v>
      </c>
    </row>
    <row r="20" spans="1:5" ht="15" customHeight="1">
      <c r="A20" s="359">
        <v>16</v>
      </c>
      <c r="B20" s="363" t="s">
        <v>264</v>
      </c>
      <c r="C20" s="516">
        <v>78</v>
      </c>
      <c r="D20" s="361">
        <v>26.04</v>
      </c>
      <c r="E20" s="362">
        <v>44.11</v>
      </c>
    </row>
    <row r="21" spans="1:5" ht="15" customHeight="1">
      <c r="A21" s="359">
        <v>17</v>
      </c>
      <c r="B21" s="360" t="s">
        <v>305</v>
      </c>
      <c r="C21" s="515">
        <v>169</v>
      </c>
      <c r="D21" s="361">
        <v>265</v>
      </c>
      <c r="E21" s="362">
        <v>65.27</v>
      </c>
    </row>
    <row r="22" spans="1:5" ht="15" customHeight="1">
      <c r="A22" s="359">
        <v>18</v>
      </c>
      <c r="B22" s="363" t="s">
        <v>265</v>
      </c>
      <c r="C22" s="516">
        <v>279</v>
      </c>
      <c r="D22" s="361">
        <v>166.3</v>
      </c>
      <c r="E22" s="362">
        <v>85.14</v>
      </c>
    </row>
    <row r="23" spans="1:5" ht="15" customHeight="1">
      <c r="A23" s="359">
        <v>19</v>
      </c>
      <c r="B23" s="360" t="s">
        <v>266</v>
      </c>
      <c r="C23" s="515">
        <v>13</v>
      </c>
      <c r="D23" s="361">
        <v>10.33</v>
      </c>
      <c r="E23" s="362">
        <v>0.64</v>
      </c>
    </row>
    <row r="24" spans="1:5" ht="15" customHeight="1">
      <c r="A24" s="359">
        <v>20</v>
      </c>
      <c r="B24" s="363" t="s">
        <v>201</v>
      </c>
      <c r="C24" s="516">
        <v>55</v>
      </c>
      <c r="D24" s="361">
        <v>85</v>
      </c>
      <c r="E24" s="362">
        <v>47.96</v>
      </c>
    </row>
    <row r="25" spans="1:5" ht="15" customHeight="1">
      <c r="A25" s="359">
        <v>21</v>
      </c>
      <c r="B25" s="360" t="s">
        <v>267</v>
      </c>
      <c r="C25" s="515">
        <v>4</v>
      </c>
      <c r="D25" s="361">
        <v>0.6</v>
      </c>
      <c r="E25" s="362">
        <v>0.16</v>
      </c>
    </row>
    <row r="26" spans="1:5" ht="15" customHeight="1">
      <c r="A26" s="359">
        <v>22</v>
      </c>
      <c r="B26" s="363" t="s">
        <v>269</v>
      </c>
      <c r="C26" s="516">
        <v>5</v>
      </c>
      <c r="D26" s="361">
        <v>3</v>
      </c>
      <c r="E26" s="362">
        <v>0.4</v>
      </c>
    </row>
    <row r="27" spans="1:5" ht="15" customHeight="1">
      <c r="A27" s="359">
        <v>23</v>
      </c>
      <c r="B27" s="360" t="s">
        <v>270</v>
      </c>
      <c r="C27" s="515">
        <v>3</v>
      </c>
      <c r="D27" s="361">
        <v>1.8</v>
      </c>
      <c r="E27" s="362">
        <v>0.05</v>
      </c>
    </row>
    <row r="28" spans="1:5" ht="15" customHeight="1">
      <c r="A28" s="359">
        <v>24</v>
      </c>
      <c r="B28" s="363" t="s">
        <v>271</v>
      </c>
      <c r="C28" s="516">
        <v>7</v>
      </c>
      <c r="D28" s="361">
        <v>10.31</v>
      </c>
      <c r="E28" s="362">
        <v>10.01</v>
      </c>
    </row>
    <row r="29" spans="1:5" ht="15" customHeight="1">
      <c r="A29" s="359">
        <v>25</v>
      </c>
      <c r="B29" s="360" t="s">
        <v>272</v>
      </c>
      <c r="C29" s="515">
        <v>3</v>
      </c>
      <c r="D29" s="361">
        <v>3.5</v>
      </c>
      <c r="E29" s="362">
        <v>0.03</v>
      </c>
    </row>
    <row r="30" spans="1:5" ht="15" customHeight="1">
      <c r="A30" s="359">
        <v>26</v>
      </c>
      <c r="B30" s="363" t="s">
        <v>273</v>
      </c>
      <c r="C30" s="516">
        <v>8</v>
      </c>
      <c r="D30" s="361">
        <v>8.5</v>
      </c>
      <c r="E30" s="362">
        <v>8.66</v>
      </c>
    </row>
    <row r="31" spans="1:5" ht="15" customHeight="1">
      <c r="A31" s="359">
        <v>27</v>
      </c>
      <c r="B31" s="360" t="s">
        <v>274</v>
      </c>
      <c r="C31" s="515">
        <v>1078</v>
      </c>
      <c r="D31" s="361">
        <v>952.82</v>
      </c>
      <c r="E31" s="362">
        <v>698.28</v>
      </c>
    </row>
    <row r="32" spans="1:5" ht="15" customHeight="1">
      <c r="A32" s="359"/>
      <c r="B32" s="366" t="s">
        <v>373</v>
      </c>
      <c r="C32" s="517">
        <f>SUM(C5:C31)</f>
        <v>4072</v>
      </c>
      <c r="D32" s="367">
        <f>SUM(D5:D31)</f>
        <v>3226.4600000000005</v>
      </c>
      <c r="E32" s="368">
        <f>SUM(E5:E31)</f>
        <v>2326.92</v>
      </c>
    </row>
    <row r="33" spans="1:5" ht="15" customHeight="1">
      <c r="A33" s="359">
        <v>28</v>
      </c>
      <c r="B33" s="360" t="s">
        <v>193</v>
      </c>
      <c r="C33" s="515">
        <v>118</v>
      </c>
      <c r="D33" s="361"/>
      <c r="E33" s="362">
        <v>149.1</v>
      </c>
    </row>
    <row r="34" spans="1:5" ht="15" customHeight="1">
      <c r="A34" s="359">
        <v>29</v>
      </c>
      <c r="B34" s="363" t="s">
        <v>206</v>
      </c>
      <c r="C34" s="516">
        <v>2</v>
      </c>
      <c r="D34" s="361"/>
      <c r="E34" s="362">
        <v>0</v>
      </c>
    </row>
    <row r="35" spans="1:5" ht="15" customHeight="1">
      <c r="A35" s="359">
        <v>30</v>
      </c>
      <c r="B35" s="360" t="s">
        <v>275</v>
      </c>
      <c r="C35" s="515">
        <v>1</v>
      </c>
      <c r="D35" s="361"/>
      <c r="E35" s="362">
        <v>0</v>
      </c>
    </row>
    <row r="36" spans="1:5" ht="15" customHeight="1">
      <c r="A36" s="359">
        <v>31</v>
      </c>
      <c r="B36" s="363" t="s">
        <v>276</v>
      </c>
      <c r="C36" s="516">
        <v>116</v>
      </c>
      <c r="D36" s="361"/>
      <c r="E36" s="362">
        <v>240.04</v>
      </c>
    </row>
    <row r="37" spans="1:5" ht="15" customHeight="1">
      <c r="A37" s="359">
        <v>32</v>
      </c>
      <c r="B37" s="360" t="s">
        <v>277</v>
      </c>
      <c r="C37" s="515">
        <v>193</v>
      </c>
      <c r="D37" s="361"/>
      <c r="E37" s="362">
        <v>6.95</v>
      </c>
    </row>
    <row r="38" spans="1:5" ht="15" customHeight="1">
      <c r="A38" s="359">
        <v>33</v>
      </c>
      <c r="B38" s="363" t="s">
        <v>190</v>
      </c>
      <c r="C38" s="516">
        <v>46</v>
      </c>
      <c r="D38" s="361"/>
      <c r="E38" s="362">
        <v>0</v>
      </c>
    </row>
    <row r="39" spans="1:5" ht="15" customHeight="1">
      <c r="A39" s="359">
        <v>34</v>
      </c>
      <c r="B39" s="360" t="s">
        <v>278</v>
      </c>
      <c r="C39" s="515">
        <v>2</v>
      </c>
      <c r="D39" s="361"/>
      <c r="E39" s="362">
        <v>0</v>
      </c>
    </row>
    <row r="40" spans="1:5" ht="15" customHeight="1">
      <c r="A40" s="359">
        <v>35</v>
      </c>
      <c r="B40" s="363" t="s">
        <v>279</v>
      </c>
      <c r="C40" s="516">
        <v>7</v>
      </c>
      <c r="D40" s="361"/>
      <c r="E40" s="362">
        <v>0</v>
      </c>
    </row>
    <row r="41" spans="1:5" ht="15" customHeight="1">
      <c r="A41" s="359">
        <v>36</v>
      </c>
      <c r="B41" s="360" t="s">
        <v>280</v>
      </c>
      <c r="C41" s="515">
        <v>25</v>
      </c>
      <c r="D41" s="361"/>
      <c r="E41" s="362">
        <v>0</v>
      </c>
    </row>
    <row r="42" spans="1:5" ht="15" customHeight="1">
      <c r="A42" s="359">
        <v>37</v>
      </c>
      <c r="B42" s="363" t="s">
        <v>203</v>
      </c>
      <c r="C42" s="516">
        <v>2</v>
      </c>
      <c r="D42" s="361"/>
      <c r="E42" s="362">
        <v>0</v>
      </c>
    </row>
    <row r="43" spans="1:5" ht="15" customHeight="1">
      <c r="A43" s="359">
        <v>38</v>
      </c>
      <c r="B43" s="360" t="s">
        <v>281</v>
      </c>
      <c r="C43" s="515">
        <v>10</v>
      </c>
      <c r="D43" s="361"/>
      <c r="E43" s="362">
        <v>0.11</v>
      </c>
    </row>
    <row r="44" spans="1:5" ht="15" customHeight="1">
      <c r="A44" s="359">
        <v>39</v>
      </c>
      <c r="B44" s="363" t="s">
        <v>282</v>
      </c>
      <c r="C44" s="516">
        <v>2</v>
      </c>
      <c r="D44" s="361"/>
      <c r="E44" s="362">
        <v>0</v>
      </c>
    </row>
    <row r="45" spans="1:5" ht="15" customHeight="1">
      <c r="A45" s="359">
        <v>40</v>
      </c>
      <c r="B45" s="360" t="s">
        <v>283</v>
      </c>
      <c r="C45" s="515">
        <v>8</v>
      </c>
      <c r="D45" s="361"/>
      <c r="E45" s="362">
        <v>0</v>
      </c>
    </row>
    <row r="46" spans="1:5" ht="15" customHeight="1">
      <c r="A46" s="359">
        <v>41</v>
      </c>
      <c r="B46" s="363" t="s">
        <v>374</v>
      </c>
      <c r="C46" s="516">
        <v>13</v>
      </c>
      <c r="D46" s="361"/>
      <c r="E46" s="362">
        <v>0.74</v>
      </c>
    </row>
    <row r="47" spans="1:5" ht="15" customHeight="1">
      <c r="A47" s="359">
        <v>42</v>
      </c>
      <c r="B47" s="360" t="s">
        <v>285</v>
      </c>
      <c r="C47" s="515">
        <v>19</v>
      </c>
      <c r="D47" s="361"/>
      <c r="E47" s="362">
        <v>0</v>
      </c>
    </row>
    <row r="48" spans="1:5" ht="15" customHeight="1">
      <c r="A48" s="359">
        <v>43</v>
      </c>
      <c r="B48" s="363" t="s">
        <v>286</v>
      </c>
      <c r="C48" s="516">
        <v>3</v>
      </c>
      <c r="D48" s="361"/>
      <c r="E48" s="362">
        <v>0</v>
      </c>
    </row>
    <row r="49" spans="1:5" ht="15" customHeight="1">
      <c r="A49" s="359">
        <v>44</v>
      </c>
      <c r="B49" s="360" t="s">
        <v>287</v>
      </c>
      <c r="C49" s="515">
        <v>3</v>
      </c>
      <c r="D49" s="361"/>
      <c r="E49" s="362">
        <v>0</v>
      </c>
    </row>
    <row r="50" spans="1:5" ht="15" customHeight="1">
      <c r="A50" s="359">
        <v>45</v>
      </c>
      <c r="B50" s="363" t="s">
        <v>288</v>
      </c>
      <c r="C50" s="516">
        <v>2</v>
      </c>
      <c r="D50" s="361"/>
      <c r="E50" s="362">
        <v>0</v>
      </c>
    </row>
    <row r="51" spans="1:5" ht="15" customHeight="1">
      <c r="A51" s="359">
        <v>46</v>
      </c>
      <c r="B51" s="360" t="s">
        <v>289</v>
      </c>
      <c r="C51" s="515">
        <v>1</v>
      </c>
      <c r="D51" s="361"/>
      <c r="E51" s="362">
        <v>0</v>
      </c>
    </row>
    <row r="52" spans="1:5" ht="15" customHeight="1">
      <c r="A52" s="359"/>
      <c r="B52" s="366" t="s">
        <v>375</v>
      </c>
      <c r="C52" s="517">
        <f>SUM(C33:C51)</f>
        <v>573</v>
      </c>
      <c r="D52" s="367">
        <f>SUM(D33:D51)</f>
        <v>0</v>
      </c>
      <c r="E52" s="368">
        <f>SUM(E33:E51)</f>
        <v>396.94</v>
      </c>
    </row>
    <row r="53" spans="1:5" ht="15" customHeight="1">
      <c r="A53" s="359">
        <v>47</v>
      </c>
      <c r="B53" s="360" t="s">
        <v>204</v>
      </c>
      <c r="C53" s="515">
        <v>446</v>
      </c>
      <c r="D53" s="361">
        <v>306</v>
      </c>
      <c r="E53" s="362">
        <v>89.18</v>
      </c>
    </row>
    <row r="54" spans="1:5" ht="15" customHeight="1">
      <c r="A54" s="359">
        <v>48</v>
      </c>
      <c r="B54" s="363" t="s">
        <v>191</v>
      </c>
      <c r="C54" s="516">
        <v>455</v>
      </c>
      <c r="D54" s="361">
        <v>282</v>
      </c>
      <c r="E54" s="362">
        <v>65.13</v>
      </c>
    </row>
    <row r="55" spans="1:5" ht="15" customHeight="1">
      <c r="A55" s="359">
        <v>49</v>
      </c>
      <c r="B55" s="360" t="s">
        <v>209</v>
      </c>
      <c r="C55" s="515">
        <v>362</v>
      </c>
      <c r="D55" s="361">
        <v>189</v>
      </c>
      <c r="E55" s="362">
        <v>158.89</v>
      </c>
    </row>
    <row r="56" spans="1:5" ht="15" customHeight="1">
      <c r="A56" s="359"/>
      <c r="B56" s="369" t="s">
        <v>376</v>
      </c>
      <c r="C56" s="518">
        <f>SUM(C53:C55)</f>
        <v>1263</v>
      </c>
      <c r="D56" s="370">
        <f>D53+D54+D55</f>
        <v>777</v>
      </c>
      <c r="E56" s="368">
        <f>SUM(E53:E55)</f>
        <v>313.2</v>
      </c>
    </row>
    <row r="57" spans="1:5" ht="15" customHeight="1">
      <c r="A57" s="371"/>
      <c r="B57" s="372" t="s">
        <v>377</v>
      </c>
      <c r="C57" s="519">
        <f>SUM(C56,C52,C32)</f>
        <v>5908</v>
      </c>
      <c r="D57" s="373">
        <f>SUM(D56,D52,D32)</f>
        <v>4003.4600000000005</v>
      </c>
      <c r="E57" s="368">
        <f>E32+E52+E56</f>
        <v>3037.06</v>
      </c>
    </row>
    <row r="58" spans="2:4" ht="15.75">
      <c r="B58" s="660"/>
      <c r="C58" s="660"/>
      <c r="D58" s="660"/>
    </row>
    <row r="59" spans="2:4" ht="15.75">
      <c r="B59" s="646"/>
      <c r="C59" s="646"/>
      <c r="D59" s="646"/>
    </row>
  </sheetData>
  <sheetProtection/>
  <mergeCells count="7">
    <mergeCell ref="B59:D59"/>
    <mergeCell ref="A2:A4"/>
    <mergeCell ref="B2:B4"/>
    <mergeCell ref="C2:D3"/>
    <mergeCell ref="A1:E1"/>
    <mergeCell ref="E2:E3"/>
    <mergeCell ref="B58:D58"/>
  </mergeCells>
  <conditionalFormatting sqref="B5:B56">
    <cfRule type="duplicateValues" priority="2" dxfId="119">
      <formula>AND(COUNTIF($B$5:$B$56,B5)&gt;1,NOT(ISBLANK(B5)))</formula>
    </cfRule>
  </conditionalFormatting>
  <printOptions/>
  <pageMargins left="0.7" right="0.7" top="0.75" bottom="0.75" header="0.3" footer="0.3"/>
  <pageSetup horizontalDpi="600" verticalDpi="600" orientation="portrait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V39"/>
  <sheetViews>
    <sheetView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3" sqref="I13"/>
    </sheetView>
  </sheetViews>
  <sheetFormatPr defaultColWidth="9.140625" defaultRowHeight="12.75"/>
  <cols>
    <col min="1" max="1" width="4.7109375" style="390" customWidth="1"/>
    <col min="2" max="2" width="24.421875" style="385" bestFit="1" customWidth="1"/>
    <col min="3" max="3" width="8.00390625" style="385" customWidth="1"/>
    <col min="4" max="4" width="9.28125" style="385" customWidth="1"/>
    <col min="5" max="6" width="5.57421875" style="385" bestFit="1" customWidth="1"/>
    <col min="7" max="8" width="6.7109375" style="385" bestFit="1" customWidth="1"/>
    <col min="9" max="9" width="8.28125" style="385" bestFit="1" customWidth="1"/>
    <col min="10" max="10" width="8.7109375" style="385" bestFit="1" customWidth="1"/>
    <col min="11" max="11" width="4.421875" style="385" bestFit="1" customWidth="1"/>
    <col min="12" max="12" width="5.421875" style="385" bestFit="1" customWidth="1"/>
    <col min="13" max="13" width="7.57421875" style="385" bestFit="1" customWidth="1"/>
    <col min="14" max="14" width="8.7109375" style="385" bestFit="1" customWidth="1"/>
    <col min="15" max="18" width="7.8515625" style="385" bestFit="1" customWidth="1"/>
    <col min="19" max="21" width="7.57421875" style="385" bestFit="1" customWidth="1"/>
    <col min="22" max="22" width="9.140625" style="385" bestFit="1" customWidth="1"/>
    <col min="23" max="16384" width="9.140625" style="385" customWidth="1"/>
  </cols>
  <sheetData>
    <row r="1" spans="1:22" ht="14.25">
      <c r="A1" s="662" t="s">
        <v>488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</row>
    <row r="2" spans="1:22" ht="51" customHeight="1">
      <c r="A2" s="663" t="s">
        <v>100</v>
      </c>
      <c r="B2" s="661" t="s">
        <v>381</v>
      </c>
      <c r="C2" s="661" t="s">
        <v>382</v>
      </c>
      <c r="D2" s="661"/>
      <c r="E2" s="661" t="s">
        <v>383</v>
      </c>
      <c r="F2" s="661"/>
      <c r="G2" s="661" t="s">
        <v>384</v>
      </c>
      <c r="H2" s="661"/>
      <c r="I2" s="661" t="s">
        <v>385</v>
      </c>
      <c r="J2" s="661"/>
      <c r="K2" s="661" t="s">
        <v>386</v>
      </c>
      <c r="L2" s="661"/>
      <c r="M2" s="661" t="s">
        <v>387</v>
      </c>
      <c r="N2" s="661"/>
      <c r="O2" s="661" t="s">
        <v>388</v>
      </c>
      <c r="P2" s="661"/>
      <c r="Q2" s="661"/>
      <c r="R2" s="661"/>
      <c r="S2" s="661" t="s">
        <v>101</v>
      </c>
      <c r="T2" s="661"/>
      <c r="U2" s="661"/>
      <c r="V2" s="661"/>
    </row>
    <row r="3" spans="1:22" s="387" customFormat="1" ht="37.5" customHeight="1">
      <c r="A3" s="664"/>
      <c r="B3" s="661"/>
      <c r="C3" s="386"/>
      <c r="D3" s="386"/>
      <c r="E3" s="386"/>
      <c r="F3" s="386"/>
      <c r="G3" s="386"/>
      <c r="H3" s="386"/>
      <c r="I3" s="386" t="s">
        <v>389</v>
      </c>
      <c r="J3" s="386" t="s">
        <v>390</v>
      </c>
      <c r="K3" s="386"/>
      <c r="L3" s="386"/>
      <c r="M3" s="386" t="s">
        <v>391</v>
      </c>
      <c r="N3" s="386" t="s">
        <v>392</v>
      </c>
      <c r="O3" s="386" t="s">
        <v>393</v>
      </c>
      <c r="P3" s="386" t="s">
        <v>394</v>
      </c>
      <c r="Q3" s="386" t="s">
        <v>395</v>
      </c>
      <c r="R3" s="386" t="s">
        <v>396</v>
      </c>
      <c r="S3" s="386" t="s">
        <v>397</v>
      </c>
      <c r="T3" s="386" t="s">
        <v>398</v>
      </c>
      <c r="U3" s="386" t="s">
        <v>399</v>
      </c>
      <c r="V3" s="386" t="s">
        <v>400</v>
      </c>
    </row>
    <row r="4" spans="1:22" ht="21" customHeight="1">
      <c r="A4" s="664"/>
      <c r="B4" s="661"/>
      <c r="C4" s="11" t="s">
        <v>401</v>
      </c>
      <c r="D4" s="11" t="s">
        <v>50</v>
      </c>
      <c r="E4" s="11" t="s">
        <v>401</v>
      </c>
      <c r="F4" s="11" t="s">
        <v>50</v>
      </c>
      <c r="G4" s="11" t="s">
        <v>401</v>
      </c>
      <c r="H4" s="11" t="s">
        <v>50</v>
      </c>
      <c r="I4" s="11" t="s">
        <v>401</v>
      </c>
      <c r="J4" s="11" t="s">
        <v>50</v>
      </c>
      <c r="K4" s="11" t="s">
        <v>401</v>
      </c>
      <c r="L4" s="11" t="s">
        <v>50</v>
      </c>
      <c r="M4" s="11" t="s">
        <v>401</v>
      </c>
      <c r="N4" s="11" t="s">
        <v>50</v>
      </c>
      <c r="O4" s="11" t="s">
        <v>401</v>
      </c>
      <c r="P4" s="11" t="s">
        <v>50</v>
      </c>
      <c r="Q4" s="11" t="s">
        <v>401</v>
      </c>
      <c r="R4" s="11" t="s">
        <v>50</v>
      </c>
      <c r="S4" s="11" t="s">
        <v>401</v>
      </c>
      <c r="T4" s="11" t="s">
        <v>50</v>
      </c>
      <c r="U4" s="11" t="s">
        <v>401</v>
      </c>
      <c r="V4" s="11" t="s">
        <v>50</v>
      </c>
    </row>
    <row r="5" spans="1:22" ht="12.75">
      <c r="A5" s="665"/>
      <c r="B5" s="391">
        <v>1</v>
      </c>
      <c r="C5" s="391">
        <v>2</v>
      </c>
      <c r="D5" s="391">
        <v>3</v>
      </c>
      <c r="E5" s="391">
        <v>4</v>
      </c>
      <c r="F5" s="391">
        <v>5</v>
      </c>
      <c r="G5" s="391">
        <v>6</v>
      </c>
      <c r="H5" s="391">
        <v>7</v>
      </c>
      <c r="I5" s="391">
        <v>8</v>
      </c>
      <c r="J5" s="391">
        <v>9</v>
      </c>
      <c r="K5" s="391">
        <v>10</v>
      </c>
      <c r="L5" s="391">
        <v>11</v>
      </c>
      <c r="M5" s="391">
        <v>12</v>
      </c>
      <c r="N5" s="391">
        <v>13</v>
      </c>
      <c r="O5" s="391">
        <v>14</v>
      </c>
      <c r="P5" s="391">
        <v>15</v>
      </c>
      <c r="Q5" s="391">
        <v>16</v>
      </c>
      <c r="R5" s="391">
        <v>17</v>
      </c>
      <c r="S5" s="391">
        <v>18</v>
      </c>
      <c r="T5" s="391">
        <v>19</v>
      </c>
      <c r="U5" s="391">
        <v>20</v>
      </c>
      <c r="V5" s="391">
        <v>21</v>
      </c>
    </row>
    <row r="6" spans="1:22" ht="15" customHeight="1">
      <c r="A6" s="388">
        <v>1</v>
      </c>
      <c r="B6" s="384" t="s">
        <v>402</v>
      </c>
      <c r="C6" s="383">
        <v>607</v>
      </c>
      <c r="D6" s="383">
        <v>931.9595999999999</v>
      </c>
      <c r="E6" s="383">
        <v>64</v>
      </c>
      <c r="F6" s="383">
        <v>70.25</v>
      </c>
      <c r="G6" s="383">
        <v>380</v>
      </c>
      <c r="H6" s="383">
        <v>588.0096</v>
      </c>
      <c r="I6" s="383">
        <v>444</v>
      </c>
      <c r="J6" s="383">
        <v>658.2596</v>
      </c>
      <c r="K6" s="383">
        <v>0</v>
      </c>
      <c r="L6" s="383">
        <v>0</v>
      </c>
      <c r="M6" s="383">
        <v>227</v>
      </c>
      <c r="N6" s="383">
        <v>343.94999999999993</v>
      </c>
      <c r="O6" s="383">
        <v>54</v>
      </c>
      <c r="P6" s="383">
        <v>42</v>
      </c>
      <c r="Q6" s="383">
        <v>335</v>
      </c>
      <c r="R6" s="383">
        <v>471.632</v>
      </c>
      <c r="S6" s="383">
        <v>10</v>
      </c>
      <c r="T6" s="383">
        <v>28.25</v>
      </c>
      <c r="U6" s="383">
        <v>45</v>
      </c>
      <c r="V6" s="383">
        <v>116.3776</v>
      </c>
    </row>
    <row r="7" spans="1:22" ht="15" customHeight="1">
      <c r="A7" s="388">
        <v>2</v>
      </c>
      <c r="B7" s="384" t="s">
        <v>202</v>
      </c>
      <c r="C7" s="383">
        <v>1</v>
      </c>
      <c r="D7" s="383">
        <v>4</v>
      </c>
      <c r="E7" s="383">
        <v>0</v>
      </c>
      <c r="F7" s="383">
        <v>0</v>
      </c>
      <c r="G7" s="383">
        <v>1</v>
      </c>
      <c r="H7" s="383">
        <v>4</v>
      </c>
      <c r="I7" s="383">
        <v>1</v>
      </c>
      <c r="J7" s="383">
        <v>4</v>
      </c>
      <c r="K7" s="383">
        <v>0</v>
      </c>
      <c r="L7" s="383">
        <v>0</v>
      </c>
      <c r="M7" s="383">
        <v>0</v>
      </c>
      <c r="N7" s="383">
        <v>0</v>
      </c>
      <c r="O7" s="383">
        <v>0</v>
      </c>
      <c r="P7" s="383">
        <v>0</v>
      </c>
      <c r="Q7" s="383">
        <v>1</v>
      </c>
      <c r="R7" s="383">
        <v>4</v>
      </c>
      <c r="S7" s="383">
        <v>0</v>
      </c>
      <c r="T7" s="383">
        <v>0</v>
      </c>
      <c r="U7" s="383">
        <v>0</v>
      </c>
      <c r="V7" s="383">
        <v>0</v>
      </c>
    </row>
    <row r="8" spans="1:22" ht="15" customHeight="1">
      <c r="A8" s="388">
        <v>3</v>
      </c>
      <c r="B8" s="384" t="s">
        <v>403</v>
      </c>
      <c r="C8" s="383">
        <v>21</v>
      </c>
      <c r="D8" s="383">
        <v>61</v>
      </c>
      <c r="E8" s="383">
        <v>0</v>
      </c>
      <c r="F8" s="383">
        <v>0</v>
      </c>
      <c r="G8" s="383">
        <v>0</v>
      </c>
      <c r="H8" s="383">
        <v>0</v>
      </c>
      <c r="I8" s="383">
        <v>0</v>
      </c>
      <c r="J8" s="383">
        <v>0</v>
      </c>
      <c r="K8" s="383">
        <v>0</v>
      </c>
      <c r="L8" s="383">
        <v>0</v>
      </c>
      <c r="M8" s="383">
        <v>21</v>
      </c>
      <c r="N8" s="383">
        <v>61</v>
      </c>
      <c r="O8" s="383">
        <v>0</v>
      </c>
      <c r="P8" s="383">
        <v>0</v>
      </c>
      <c r="Q8" s="383">
        <v>0</v>
      </c>
      <c r="R8" s="383">
        <v>0</v>
      </c>
      <c r="S8" s="383">
        <v>0</v>
      </c>
      <c r="T8" s="383">
        <v>0</v>
      </c>
      <c r="U8" s="383">
        <v>0</v>
      </c>
      <c r="V8" s="383">
        <v>0</v>
      </c>
    </row>
    <row r="9" spans="1:22" ht="15" customHeight="1">
      <c r="A9" s="388">
        <v>4</v>
      </c>
      <c r="B9" s="384" t="s">
        <v>404</v>
      </c>
      <c r="C9" s="383">
        <v>566</v>
      </c>
      <c r="D9" s="383">
        <v>1130.14</v>
      </c>
      <c r="E9" s="383">
        <v>1</v>
      </c>
      <c r="F9" s="383">
        <v>5</v>
      </c>
      <c r="G9" s="383">
        <v>300</v>
      </c>
      <c r="H9" s="383">
        <v>575.65</v>
      </c>
      <c r="I9" s="383">
        <v>301</v>
      </c>
      <c r="J9" s="383">
        <v>580.65</v>
      </c>
      <c r="K9" s="383">
        <v>3</v>
      </c>
      <c r="L9" s="383">
        <v>3</v>
      </c>
      <c r="M9" s="383">
        <v>263</v>
      </c>
      <c r="N9" s="383">
        <v>551.49</v>
      </c>
      <c r="O9" s="383">
        <v>0</v>
      </c>
      <c r="P9" s="383">
        <v>0</v>
      </c>
      <c r="Q9" s="383">
        <v>243</v>
      </c>
      <c r="R9" s="383">
        <v>407.5</v>
      </c>
      <c r="S9" s="383">
        <v>1</v>
      </c>
      <c r="T9" s="383">
        <v>5</v>
      </c>
      <c r="U9" s="383">
        <v>57</v>
      </c>
      <c r="V9" s="383">
        <v>168.15</v>
      </c>
    </row>
    <row r="10" spans="1:22" ht="15" customHeight="1">
      <c r="A10" s="388">
        <v>5</v>
      </c>
      <c r="B10" s="384" t="s">
        <v>405</v>
      </c>
      <c r="C10" s="383">
        <v>1247</v>
      </c>
      <c r="D10" s="383">
        <v>1957.93</v>
      </c>
      <c r="E10" s="383">
        <v>215</v>
      </c>
      <c r="F10" s="383">
        <v>173.15</v>
      </c>
      <c r="G10" s="383">
        <v>681</v>
      </c>
      <c r="H10" s="383">
        <v>859.77</v>
      </c>
      <c r="I10" s="383">
        <v>896</v>
      </c>
      <c r="J10" s="383">
        <v>1032.92</v>
      </c>
      <c r="K10" s="383">
        <v>0</v>
      </c>
      <c r="L10" s="383">
        <v>0</v>
      </c>
      <c r="M10" s="383">
        <v>566</v>
      </c>
      <c r="N10" s="383">
        <v>1098.16</v>
      </c>
      <c r="O10" s="383">
        <v>81</v>
      </c>
      <c r="P10" s="383">
        <v>31.29</v>
      </c>
      <c r="Q10" s="383">
        <v>360</v>
      </c>
      <c r="R10" s="383">
        <v>339.25</v>
      </c>
      <c r="S10" s="383">
        <v>134</v>
      </c>
      <c r="T10" s="383">
        <v>141.86</v>
      </c>
      <c r="U10" s="383">
        <v>321</v>
      </c>
      <c r="V10" s="383">
        <v>520.52</v>
      </c>
    </row>
    <row r="11" spans="1:22" ht="15" customHeight="1">
      <c r="A11" s="388">
        <v>6</v>
      </c>
      <c r="B11" s="384" t="s">
        <v>406</v>
      </c>
      <c r="C11" s="383">
        <v>298</v>
      </c>
      <c r="D11" s="383">
        <v>443.47248</v>
      </c>
      <c r="E11" s="383">
        <v>17</v>
      </c>
      <c r="F11" s="383">
        <v>21.7</v>
      </c>
      <c r="G11" s="383">
        <v>130</v>
      </c>
      <c r="H11" s="383">
        <v>205.54248</v>
      </c>
      <c r="I11" s="383">
        <v>147</v>
      </c>
      <c r="J11" s="383">
        <v>227.24248</v>
      </c>
      <c r="K11" s="383">
        <v>10</v>
      </c>
      <c r="L11" s="383">
        <v>5.5</v>
      </c>
      <c r="M11" s="383">
        <v>158</v>
      </c>
      <c r="N11" s="383">
        <v>232.43000000000004</v>
      </c>
      <c r="O11" s="383">
        <v>6</v>
      </c>
      <c r="P11" s="383">
        <v>6</v>
      </c>
      <c r="Q11" s="383">
        <v>50</v>
      </c>
      <c r="R11" s="383">
        <v>48.66</v>
      </c>
      <c r="S11" s="383">
        <v>11</v>
      </c>
      <c r="T11" s="383">
        <v>15.7</v>
      </c>
      <c r="U11" s="383">
        <v>80</v>
      </c>
      <c r="V11" s="383">
        <v>156.88248</v>
      </c>
    </row>
    <row r="12" spans="1:22" ht="15" customHeight="1">
      <c r="A12" s="388">
        <v>7</v>
      </c>
      <c r="B12" s="384" t="s">
        <v>198</v>
      </c>
      <c r="C12" s="383">
        <v>43</v>
      </c>
      <c r="D12" s="383">
        <v>78.76</v>
      </c>
      <c r="E12" s="383">
        <v>9</v>
      </c>
      <c r="F12" s="383">
        <v>6.5</v>
      </c>
      <c r="G12" s="383">
        <v>9</v>
      </c>
      <c r="H12" s="383">
        <v>9.26</v>
      </c>
      <c r="I12" s="383">
        <v>18</v>
      </c>
      <c r="J12" s="383">
        <v>15.76</v>
      </c>
      <c r="K12" s="383">
        <v>0</v>
      </c>
      <c r="L12" s="383">
        <v>0</v>
      </c>
      <c r="M12" s="383">
        <v>34</v>
      </c>
      <c r="N12" s="383">
        <v>69.5</v>
      </c>
      <c r="O12" s="383">
        <v>5</v>
      </c>
      <c r="P12" s="383">
        <v>2.5</v>
      </c>
      <c r="Q12" s="383">
        <v>6</v>
      </c>
      <c r="R12" s="383">
        <v>6</v>
      </c>
      <c r="S12" s="383">
        <v>4</v>
      </c>
      <c r="T12" s="383">
        <v>4</v>
      </c>
      <c r="U12" s="383">
        <v>3</v>
      </c>
      <c r="V12" s="383">
        <v>3.2600000000000002</v>
      </c>
    </row>
    <row r="13" spans="1:22" ht="15" customHeight="1">
      <c r="A13" s="388">
        <v>8</v>
      </c>
      <c r="B13" s="384" t="s">
        <v>407</v>
      </c>
      <c r="C13" s="383">
        <v>2805</v>
      </c>
      <c r="D13" s="383">
        <v>3855.9946099999993</v>
      </c>
      <c r="E13" s="383">
        <v>116</v>
      </c>
      <c r="F13" s="383">
        <v>125.6</v>
      </c>
      <c r="G13" s="383">
        <v>1622</v>
      </c>
      <c r="H13" s="383">
        <v>2150.58104</v>
      </c>
      <c r="I13" s="383">
        <v>1738</v>
      </c>
      <c r="J13" s="383">
        <v>2276.1810400000004</v>
      </c>
      <c r="K13" s="383">
        <v>3</v>
      </c>
      <c r="L13" s="383">
        <v>6</v>
      </c>
      <c r="M13" s="383">
        <v>1180</v>
      </c>
      <c r="N13" s="383">
        <v>1699.4135699999988</v>
      </c>
      <c r="O13" s="383">
        <v>24</v>
      </c>
      <c r="P13" s="383">
        <v>23.5</v>
      </c>
      <c r="Q13" s="383">
        <v>1285</v>
      </c>
      <c r="R13" s="383">
        <v>1444.92284</v>
      </c>
      <c r="S13" s="383">
        <v>92</v>
      </c>
      <c r="T13" s="383">
        <v>102.1</v>
      </c>
      <c r="U13" s="383">
        <v>337</v>
      </c>
      <c r="V13" s="383">
        <v>705.6582000000003</v>
      </c>
    </row>
    <row r="14" spans="1:22" ht="15" customHeight="1">
      <c r="A14" s="388">
        <v>9</v>
      </c>
      <c r="B14" s="384" t="s">
        <v>408</v>
      </c>
      <c r="C14" s="383">
        <v>2643</v>
      </c>
      <c r="D14" s="383">
        <v>3289.2419900000004</v>
      </c>
      <c r="E14" s="383">
        <v>377</v>
      </c>
      <c r="F14" s="383">
        <v>224.53</v>
      </c>
      <c r="G14" s="383">
        <v>1288</v>
      </c>
      <c r="H14" s="383">
        <v>1395.8662399999998</v>
      </c>
      <c r="I14" s="383">
        <v>1665</v>
      </c>
      <c r="J14" s="383">
        <v>1620.39624</v>
      </c>
      <c r="K14" s="383">
        <v>2</v>
      </c>
      <c r="L14" s="383">
        <v>16</v>
      </c>
      <c r="M14" s="383">
        <v>1353</v>
      </c>
      <c r="N14" s="383">
        <v>1877.3757500000004</v>
      </c>
      <c r="O14" s="383">
        <v>89</v>
      </c>
      <c r="P14" s="383">
        <v>54.150000000000006</v>
      </c>
      <c r="Q14" s="383">
        <v>986</v>
      </c>
      <c r="R14" s="383">
        <v>891.3646399999998</v>
      </c>
      <c r="S14" s="383">
        <v>288</v>
      </c>
      <c r="T14" s="383">
        <v>170.38</v>
      </c>
      <c r="U14" s="383">
        <v>302</v>
      </c>
      <c r="V14" s="383">
        <v>504.5016000000001</v>
      </c>
    </row>
    <row r="15" spans="1:22" ht="15" customHeight="1">
      <c r="A15" s="388">
        <v>10</v>
      </c>
      <c r="B15" s="384" t="s">
        <v>304</v>
      </c>
      <c r="C15" s="383">
        <v>7</v>
      </c>
      <c r="D15" s="383">
        <v>5</v>
      </c>
      <c r="E15" s="383">
        <v>0</v>
      </c>
      <c r="F15" s="383">
        <v>0</v>
      </c>
      <c r="G15" s="383">
        <v>3</v>
      </c>
      <c r="H15" s="383">
        <v>3</v>
      </c>
      <c r="I15" s="383">
        <v>3</v>
      </c>
      <c r="J15" s="383">
        <v>3</v>
      </c>
      <c r="K15" s="383">
        <v>0</v>
      </c>
      <c r="L15" s="383">
        <v>0</v>
      </c>
      <c r="M15" s="383">
        <v>4</v>
      </c>
      <c r="N15" s="383">
        <v>2</v>
      </c>
      <c r="O15" s="383">
        <v>0</v>
      </c>
      <c r="P15" s="383">
        <v>0</v>
      </c>
      <c r="Q15" s="383">
        <v>0</v>
      </c>
      <c r="R15" s="383">
        <v>0</v>
      </c>
      <c r="S15" s="383">
        <v>0</v>
      </c>
      <c r="T15" s="383">
        <v>0</v>
      </c>
      <c r="U15" s="383">
        <v>3</v>
      </c>
      <c r="V15" s="383">
        <v>3</v>
      </c>
    </row>
    <row r="16" spans="1:22" ht="15" customHeight="1">
      <c r="A16" s="388">
        <v>11</v>
      </c>
      <c r="B16" s="384" t="s">
        <v>409</v>
      </c>
      <c r="C16" s="383">
        <v>271</v>
      </c>
      <c r="D16" s="383">
        <v>189.95</v>
      </c>
      <c r="E16" s="383">
        <v>9</v>
      </c>
      <c r="F16" s="383">
        <v>6.5</v>
      </c>
      <c r="G16" s="383">
        <v>161</v>
      </c>
      <c r="H16" s="383">
        <v>89.6</v>
      </c>
      <c r="I16" s="383">
        <v>170</v>
      </c>
      <c r="J16" s="383">
        <v>96.1</v>
      </c>
      <c r="K16" s="383">
        <v>0</v>
      </c>
      <c r="L16" s="383">
        <v>0</v>
      </c>
      <c r="M16" s="383">
        <v>110</v>
      </c>
      <c r="N16" s="383">
        <v>100.35000000000001</v>
      </c>
      <c r="O16" s="383">
        <v>2</v>
      </c>
      <c r="P16" s="383">
        <v>3</v>
      </c>
      <c r="Q16" s="383">
        <v>143</v>
      </c>
      <c r="R16" s="383">
        <v>67.2</v>
      </c>
      <c r="S16" s="383">
        <v>7</v>
      </c>
      <c r="T16" s="383">
        <v>3.5</v>
      </c>
      <c r="U16" s="383">
        <v>18</v>
      </c>
      <c r="V16" s="383">
        <v>22.4</v>
      </c>
    </row>
    <row r="17" spans="1:22" ht="15" customHeight="1">
      <c r="A17" s="388">
        <v>12</v>
      </c>
      <c r="B17" s="384" t="s">
        <v>214</v>
      </c>
      <c r="C17" s="383">
        <v>35</v>
      </c>
      <c r="D17" s="383">
        <v>57.08</v>
      </c>
      <c r="E17" s="383">
        <v>6</v>
      </c>
      <c r="F17" s="383">
        <v>8</v>
      </c>
      <c r="G17" s="383">
        <v>14</v>
      </c>
      <c r="H17" s="383">
        <v>22.7</v>
      </c>
      <c r="I17" s="383">
        <v>20</v>
      </c>
      <c r="J17" s="383">
        <v>30.7</v>
      </c>
      <c r="K17" s="383">
        <v>0</v>
      </c>
      <c r="L17" s="383">
        <v>0</v>
      </c>
      <c r="M17" s="383">
        <v>21</v>
      </c>
      <c r="N17" s="383">
        <v>34.38</v>
      </c>
      <c r="O17" s="383">
        <v>4</v>
      </c>
      <c r="P17" s="383">
        <v>2.3</v>
      </c>
      <c r="Q17" s="383">
        <v>7</v>
      </c>
      <c r="R17" s="383">
        <v>10.5</v>
      </c>
      <c r="S17" s="383">
        <v>2</v>
      </c>
      <c r="T17" s="383">
        <v>5.7</v>
      </c>
      <c r="U17" s="383">
        <v>7</v>
      </c>
      <c r="V17" s="383">
        <v>12.2</v>
      </c>
    </row>
    <row r="18" spans="1:22" ht="15" customHeight="1">
      <c r="A18" s="388">
        <v>13</v>
      </c>
      <c r="B18" s="384" t="s">
        <v>410</v>
      </c>
      <c r="C18" s="383">
        <v>18</v>
      </c>
      <c r="D18" s="383">
        <v>26.7</v>
      </c>
      <c r="E18" s="383">
        <v>0</v>
      </c>
      <c r="F18" s="383">
        <v>0</v>
      </c>
      <c r="G18" s="383">
        <v>7</v>
      </c>
      <c r="H18" s="383">
        <v>7.8100000000000005</v>
      </c>
      <c r="I18" s="383">
        <v>7</v>
      </c>
      <c r="J18" s="383">
        <v>7.8100000000000005</v>
      </c>
      <c r="K18" s="383">
        <v>0</v>
      </c>
      <c r="L18" s="383">
        <v>0</v>
      </c>
      <c r="M18" s="383">
        <v>11</v>
      </c>
      <c r="N18" s="383">
        <v>18.89</v>
      </c>
      <c r="O18" s="383">
        <v>0</v>
      </c>
      <c r="P18" s="383">
        <v>0</v>
      </c>
      <c r="Q18" s="383">
        <v>7</v>
      </c>
      <c r="R18" s="383">
        <v>7.8100000000000005</v>
      </c>
      <c r="S18" s="383">
        <v>0</v>
      </c>
      <c r="T18" s="383">
        <v>0</v>
      </c>
      <c r="U18" s="383">
        <v>0</v>
      </c>
      <c r="V18" s="383">
        <v>0</v>
      </c>
    </row>
    <row r="19" spans="1:22" ht="15" customHeight="1">
      <c r="A19" s="388">
        <v>14</v>
      </c>
      <c r="B19" s="384" t="s">
        <v>411</v>
      </c>
      <c r="C19" s="383">
        <v>2</v>
      </c>
      <c r="D19" s="383">
        <v>10</v>
      </c>
      <c r="E19" s="383">
        <v>0</v>
      </c>
      <c r="F19" s="383">
        <v>0</v>
      </c>
      <c r="G19" s="383">
        <v>1</v>
      </c>
      <c r="H19" s="383">
        <v>5</v>
      </c>
      <c r="I19" s="383">
        <v>1</v>
      </c>
      <c r="J19" s="383">
        <v>5</v>
      </c>
      <c r="K19" s="383">
        <v>0</v>
      </c>
      <c r="L19" s="383">
        <v>0</v>
      </c>
      <c r="M19" s="383">
        <v>1</v>
      </c>
      <c r="N19" s="383">
        <v>5</v>
      </c>
      <c r="O19" s="383">
        <v>0</v>
      </c>
      <c r="P19" s="383">
        <v>0</v>
      </c>
      <c r="Q19" s="383">
        <v>0</v>
      </c>
      <c r="R19" s="383">
        <v>0</v>
      </c>
      <c r="S19" s="383">
        <v>0</v>
      </c>
      <c r="T19" s="383">
        <v>0</v>
      </c>
      <c r="U19" s="383">
        <v>1</v>
      </c>
      <c r="V19" s="383">
        <v>5</v>
      </c>
    </row>
    <row r="20" spans="1:22" ht="15" customHeight="1">
      <c r="A20" s="388">
        <v>15</v>
      </c>
      <c r="B20" s="384" t="s">
        <v>412</v>
      </c>
      <c r="C20" s="383">
        <v>2324</v>
      </c>
      <c r="D20" s="383">
        <v>2574.1399999999994</v>
      </c>
      <c r="E20" s="383">
        <v>140</v>
      </c>
      <c r="F20" s="383">
        <v>142.41000000000003</v>
      </c>
      <c r="G20" s="383">
        <v>2014</v>
      </c>
      <c r="H20" s="383">
        <v>2174.22</v>
      </c>
      <c r="I20" s="383">
        <v>2154</v>
      </c>
      <c r="J20" s="383">
        <v>2316.6299999999997</v>
      </c>
      <c r="K20" s="383">
        <v>5</v>
      </c>
      <c r="L20" s="383">
        <v>4</v>
      </c>
      <c r="M20" s="383">
        <v>305</v>
      </c>
      <c r="N20" s="383">
        <v>395.9199999999996</v>
      </c>
      <c r="O20" s="383">
        <v>84</v>
      </c>
      <c r="P20" s="383">
        <v>111.11</v>
      </c>
      <c r="Q20" s="383">
        <v>1858</v>
      </c>
      <c r="R20" s="383">
        <v>2014.8400000000001</v>
      </c>
      <c r="S20" s="383">
        <v>56</v>
      </c>
      <c r="T20" s="383">
        <v>31.300000000000026</v>
      </c>
      <c r="U20" s="383">
        <v>156</v>
      </c>
      <c r="V20" s="383">
        <v>159.37999999999988</v>
      </c>
    </row>
    <row r="21" spans="1:22" ht="15" customHeight="1">
      <c r="A21" s="388">
        <v>16</v>
      </c>
      <c r="B21" s="384" t="s">
        <v>413</v>
      </c>
      <c r="C21" s="383">
        <v>16</v>
      </c>
      <c r="D21" s="383">
        <v>28.5</v>
      </c>
      <c r="E21" s="383">
        <v>3</v>
      </c>
      <c r="F21" s="383">
        <v>14</v>
      </c>
      <c r="G21" s="383">
        <v>5</v>
      </c>
      <c r="H21" s="383">
        <v>15</v>
      </c>
      <c r="I21" s="383">
        <v>8</v>
      </c>
      <c r="J21" s="383">
        <v>29</v>
      </c>
      <c r="K21" s="383">
        <v>0</v>
      </c>
      <c r="L21" s="383">
        <v>0</v>
      </c>
      <c r="M21" s="383">
        <v>11</v>
      </c>
      <c r="N21" s="383">
        <v>13.5</v>
      </c>
      <c r="O21" s="383">
        <v>0</v>
      </c>
      <c r="P21" s="383">
        <v>0</v>
      </c>
      <c r="Q21" s="383">
        <v>0</v>
      </c>
      <c r="R21" s="383">
        <v>0</v>
      </c>
      <c r="S21" s="383">
        <v>3</v>
      </c>
      <c r="T21" s="383">
        <v>14</v>
      </c>
      <c r="U21" s="383">
        <v>5</v>
      </c>
      <c r="V21" s="383">
        <v>15</v>
      </c>
    </row>
    <row r="22" spans="1:22" ht="15" customHeight="1">
      <c r="A22" s="388">
        <v>17</v>
      </c>
      <c r="B22" s="384" t="s">
        <v>192</v>
      </c>
      <c r="C22" s="383">
        <v>24</v>
      </c>
      <c r="D22" s="383">
        <v>20.35</v>
      </c>
      <c r="E22" s="383">
        <v>0</v>
      </c>
      <c r="F22" s="383">
        <v>0</v>
      </c>
      <c r="G22" s="383">
        <v>18</v>
      </c>
      <c r="H22" s="383">
        <v>8.35</v>
      </c>
      <c r="I22" s="383">
        <v>18</v>
      </c>
      <c r="J22" s="383">
        <v>8.35</v>
      </c>
      <c r="K22" s="383">
        <v>0</v>
      </c>
      <c r="L22" s="383">
        <v>0</v>
      </c>
      <c r="M22" s="383">
        <v>6</v>
      </c>
      <c r="N22" s="383">
        <v>12</v>
      </c>
      <c r="O22" s="383">
        <v>0</v>
      </c>
      <c r="P22" s="383">
        <v>0</v>
      </c>
      <c r="Q22" s="383">
        <v>6</v>
      </c>
      <c r="R22" s="383">
        <v>4.75</v>
      </c>
      <c r="S22" s="383">
        <v>0</v>
      </c>
      <c r="T22" s="383">
        <v>0</v>
      </c>
      <c r="U22" s="383">
        <v>12</v>
      </c>
      <c r="V22" s="383">
        <v>3.6</v>
      </c>
    </row>
    <row r="23" spans="1:22" ht="15" customHeight="1">
      <c r="A23" s="388">
        <v>18</v>
      </c>
      <c r="B23" s="384" t="s">
        <v>414</v>
      </c>
      <c r="C23" s="383">
        <v>1</v>
      </c>
      <c r="D23" s="383">
        <v>2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0</v>
      </c>
      <c r="K23" s="383">
        <v>0</v>
      </c>
      <c r="L23" s="383">
        <v>0</v>
      </c>
      <c r="M23" s="383">
        <v>1</v>
      </c>
      <c r="N23" s="383">
        <v>2</v>
      </c>
      <c r="O23" s="383">
        <v>0</v>
      </c>
      <c r="P23" s="383">
        <v>0</v>
      </c>
      <c r="Q23" s="383">
        <v>0</v>
      </c>
      <c r="R23" s="383">
        <v>0</v>
      </c>
      <c r="S23" s="383">
        <v>0</v>
      </c>
      <c r="T23" s="383">
        <v>0</v>
      </c>
      <c r="U23" s="383">
        <v>0</v>
      </c>
      <c r="V23" s="383">
        <v>0</v>
      </c>
    </row>
    <row r="24" spans="1:22" ht="15" customHeight="1">
      <c r="A24" s="388">
        <v>19</v>
      </c>
      <c r="B24" s="384" t="s">
        <v>415</v>
      </c>
      <c r="C24" s="383">
        <v>0</v>
      </c>
      <c r="D24" s="383">
        <v>0</v>
      </c>
      <c r="E24" s="383">
        <v>0</v>
      </c>
      <c r="F24" s="383">
        <v>0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0</v>
      </c>
      <c r="N24" s="383">
        <v>0</v>
      </c>
      <c r="O24" s="383">
        <v>0</v>
      </c>
      <c r="P24" s="383">
        <v>0</v>
      </c>
      <c r="Q24" s="383">
        <v>0</v>
      </c>
      <c r="R24" s="383">
        <v>0</v>
      </c>
      <c r="S24" s="383">
        <v>0</v>
      </c>
      <c r="T24" s="383">
        <v>0</v>
      </c>
      <c r="U24" s="383">
        <v>0</v>
      </c>
      <c r="V24" s="383">
        <v>0</v>
      </c>
    </row>
    <row r="25" spans="1:22" ht="15" customHeight="1">
      <c r="A25" s="388">
        <v>20</v>
      </c>
      <c r="B25" s="384" t="s">
        <v>416</v>
      </c>
      <c r="C25" s="383">
        <v>2664</v>
      </c>
      <c r="D25" s="383">
        <v>4165.26</v>
      </c>
      <c r="E25" s="383">
        <v>857</v>
      </c>
      <c r="F25" s="383">
        <v>651.4300000000001</v>
      </c>
      <c r="G25" s="383">
        <v>1558</v>
      </c>
      <c r="H25" s="383">
        <v>2721.43</v>
      </c>
      <c r="I25" s="383">
        <v>2415</v>
      </c>
      <c r="J25" s="383">
        <v>3372.86</v>
      </c>
      <c r="K25" s="383">
        <v>29</v>
      </c>
      <c r="L25" s="383">
        <v>114</v>
      </c>
      <c r="M25" s="383">
        <v>1077</v>
      </c>
      <c r="N25" s="383">
        <v>1329.8300000000002</v>
      </c>
      <c r="O25" s="383">
        <v>166</v>
      </c>
      <c r="P25" s="383">
        <v>161.5</v>
      </c>
      <c r="Q25" s="383">
        <v>764</v>
      </c>
      <c r="R25" s="383">
        <v>1278.03</v>
      </c>
      <c r="S25" s="383">
        <v>691</v>
      </c>
      <c r="T25" s="383">
        <v>489.93000000000006</v>
      </c>
      <c r="U25" s="383">
        <v>794</v>
      </c>
      <c r="V25" s="383">
        <v>1443.4</v>
      </c>
    </row>
    <row r="26" spans="1:22" ht="15" customHeight="1">
      <c r="A26" s="388">
        <v>21</v>
      </c>
      <c r="B26" s="384" t="s">
        <v>417</v>
      </c>
      <c r="C26" s="383">
        <v>6053</v>
      </c>
      <c r="D26" s="383">
        <v>9261.890000000003</v>
      </c>
      <c r="E26" s="383">
        <v>266</v>
      </c>
      <c r="F26" s="383">
        <v>332.64</v>
      </c>
      <c r="G26" s="383">
        <v>4426</v>
      </c>
      <c r="H26" s="383">
        <v>6270.83</v>
      </c>
      <c r="I26" s="383">
        <v>4692</v>
      </c>
      <c r="J26" s="383">
        <v>6603.47</v>
      </c>
      <c r="K26" s="383">
        <v>91</v>
      </c>
      <c r="L26" s="383">
        <v>54.2</v>
      </c>
      <c r="M26" s="383">
        <v>1536</v>
      </c>
      <c r="N26" s="383">
        <v>2936.860000000002</v>
      </c>
      <c r="O26" s="383">
        <v>156</v>
      </c>
      <c r="P26" s="383">
        <v>168.82</v>
      </c>
      <c r="Q26" s="383">
        <v>3537</v>
      </c>
      <c r="R26" s="383">
        <v>3844.0299999999993</v>
      </c>
      <c r="S26" s="383">
        <v>110</v>
      </c>
      <c r="T26" s="383">
        <v>163.82</v>
      </c>
      <c r="U26" s="383">
        <v>889</v>
      </c>
      <c r="V26" s="383">
        <v>2426.800000000001</v>
      </c>
    </row>
    <row r="27" spans="1:22" ht="15" customHeight="1">
      <c r="A27" s="388">
        <v>22</v>
      </c>
      <c r="B27" s="384" t="s">
        <v>418</v>
      </c>
      <c r="C27" s="383">
        <v>13</v>
      </c>
      <c r="D27" s="383">
        <v>31.54</v>
      </c>
      <c r="E27" s="383">
        <v>0</v>
      </c>
      <c r="F27" s="383">
        <v>0</v>
      </c>
      <c r="G27" s="383">
        <v>4</v>
      </c>
      <c r="H27" s="383">
        <v>12.3</v>
      </c>
      <c r="I27" s="383">
        <v>4</v>
      </c>
      <c r="J27" s="383">
        <v>12.3</v>
      </c>
      <c r="K27" s="383">
        <v>0</v>
      </c>
      <c r="L27" s="383">
        <v>0</v>
      </c>
      <c r="M27" s="383">
        <v>9</v>
      </c>
      <c r="N27" s="383">
        <v>19.24</v>
      </c>
      <c r="O27" s="383">
        <v>0</v>
      </c>
      <c r="P27" s="383">
        <v>0</v>
      </c>
      <c r="Q27" s="383">
        <v>1</v>
      </c>
      <c r="R27" s="383">
        <v>5</v>
      </c>
      <c r="S27" s="383">
        <v>0</v>
      </c>
      <c r="T27" s="383">
        <v>0</v>
      </c>
      <c r="U27" s="383">
        <v>3</v>
      </c>
      <c r="V27" s="383">
        <v>7.300000000000001</v>
      </c>
    </row>
    <row r="28" spans="1:22" ht="15" customHeight="1">
      <c r="A28" s="388">
        <v>23</v>
      </c>
      <c r="B28" s="384" t="s">
        <v>419</v>
      </c>
      <c r="C28" s="383">
        <v>0</v>
      </c>
      <c r="D28" s="383">
        <v>0</v>
      </c>
      <c r="E28" s="383">
        <v>0</v>
      </c>
      <c r="F28" s="383">
        <v>0</v>
      </c>
      <c r="G28" s="383">
        <v>0</v>
      </c>
      <c r="H28" s="383">
        <v>0</v>
      </c>
      <c r="I28" s="383">
        <v>0</v>
      </c>
      <c r="J28" s="383">
        <v>0</v>
      </c>
      <c r="K28" s="383">
        <v>0</v>
      </c>
      <c r="L28" s="383">
        <v>0</v>
      </c>
      <c r="M28" s="383">
        <v>0</v>
      </c>
      <c r="N28" s="383">
        <v>0</v>
      </c>
      <c r="O28" s="383">
        <v>0</v>
      </c>
      <c r="P28" s="383">
        <v>0</v>
      </c>
      <c r="Q28" s="383">
        <v>0</v>
      </c>
      <c r="R28" s="383">
        <v>0</v>
      </c>
      <c r="S28" s="383">
        <v>0</v>
      </c>
      <c r="T28" s="383">
        <v>0</v>
      </c>
      <c r="U28" s="383">
        <v>0</v>
      </c>
      <c r="V28" s="383">
        <v>0</v>
      </c>
    </row>
    <row r="29" spans="1:22" ht="15" customHeight="1">
      <c r="A29" s="388">
        <v>24</v>
      </c>
      <c r="B29" s="384" t="s">
        <v>420</v>
      </c>
      <c r="C29" s="383">
        <v>793</v>
      </c>
      <c r="D29" s="383">
        <v>1259.89088</v>
      </c>
      <c r="E29" s="383">
        <v>169</v>
      </c>
      <c r="F29" s="383">
        <v>138.75</v>
      </c>
      <c r="G29" s="383">
        <v>490</v>
      </c>
      <c r="H29" s="383">
        <v>711.00528</v>
      </c>
      <c r="I29" s="383">
        <v>659</v>
      </c>
      <c r="J29" s="383">
        <v>849.75528</v>
      </c>
      <c r="K29" s="383">
        <v>0</v>
      </c>
      <c r="L29" s="383">
        <v>10</v>
      </c>
      <c r="M29" s="383">
        <v>303</v>
      </c>
      <c r="N29" s="383">
        <v>538.8856</v>
      </c>
      <c r="O29" s="383">
        <v>58</v>
      </c>
      <c r="P29" s="383">
        <v>43.95</v>
      </c>
      <c r="Q29" s="383">
        <v>354</v>
      </c>
      <c r="R29" s="383">
        <v>435.0426</v>
      </c>
      <c r="S29" s="383">
        <v>111</v>
      </c>
      <c r="T29" s="383">
        <v>94.8</v>
      </c>
      <c r="U29" s="383">
        <v>136</v>
      </c>
      <c r="V29" s="383">
        <v>275.96268</v>
      </c>
    </row>
    <row r="30" spans="1:22" ht="15" customHeight="1">
      <c r="A30" s="388">
        <v>25</v>
      </c>
      <c r="B30" s="384" t="s">
        <v>421</v>
      </c>
      <c r="C30" s="383">
        <v>145</v>
      </c>
      <c r="D30" s="383">
        <v>138.38</v>
      </c>
      <c r="E30" s="383">
        <v>1</v>
      </c>
      <c r="F30" s="383">
        <v>2.9</v>
      </c>
      <c r="G30" s="383">
        <v>110</v>
      </c>
      <c r="H30" s="383">
        <v>99.17</v>
      </c>
      <c r="I30" s="383">
        <v>111</v>
      </c>
      <c r="J30" s="383">
        <v>102.07000000000001</v>
      </c>
      <c r="K30" s="383">
        <v>0</v>
      </c>
      <c r="L30" s="383">
        <v>0</v>
      </c>
      <c r="M30" s="383">
        <v>35</v>
      </c>
      <c r="N30" s="383">
        <v>39.209999999999994</v>
      </c>
      <c r="O30" s="383">
        <v>0</v>
      </c>
      <c r="P30" s="383">
        <v>0</v>
      </c>
      <c r="Q30" s="383">
        <v>92</v>
      </c>
      <c r="R30" s="383">
        <v>78.85</v>
      </c>
      <c r="S30" s="383">
        <v>1</v>
      </c>
      <c r="T30" s="383">
        <v>2.9</v>
      </c>
      <c r="U30" s="383">
        <v>18</v>
      </c>
      <c r="V30" s="383">
        <v>20.320000000000007</v>
      </c>
    </row>
    <row r="31" spans="1:22" ht="15" customHeight="1">
      <c r="A31" s="388">
        <v>26</v>
      </c>
      <c r="B31" s="384" t="s">
        <v>422</v>
      </c>
      <c r="C31" s="383">
        <v>0</v>
      </c>
      <c r="D31" s="383">
        <v>0</v>
      </c>
      <c r="E31" s="383">
        <v>2</v>
      </c>
      <c r="F31" s="383">
        <v>1.5</v>
      </c>
      <c r="G31" s="383">
        <v>0</v>
      </c>
      <c r="H31" s="383">
        <v>0</v>
      </c>
      <c r="I31" s="383">
        <v>2</v>
      </c>
      <c r="J31" s="383">
        <v>1.5</v>
      </c>
      <c r="K31" s="383">
        <v>0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0</v>
      </c>
      <c r="S31" s="383">
        <v>2</v>
      </c>
      <c r="T31" s="383">
        <v>1.5</v>
      </c>
      <c r="U31" s="383">
        <v>0</v>
      </c>
      <c r="V31" s="383">
        <v>0</v>
      </c>
    </row>
    <row r="32" spans="1:22" ht="15" customHeight="1">
      <c r="A32" s="388">
        <v>27</v>
      </c>
      <c r="B32" s="384" t="s">
        <v>423</v>
      </c>
      <c r="C32" s="383">
        <v>2034</v>
      </c>
      <c r="D32" s="383">
        <v>3116.2529499999996</v>
      </c>
      <c r="E32" s="383">
        <v>655</v>
      </c>
      <c r="F32" s="383">
        <v>533.57</v>
      </c>
      <c r="G32" s="383">
        <v>903</v>
      </c>
      <c r="H32" s="383">
        <v>1144.65256</v>
      </c>
      <c r="I32" s="383">
        <v>1558</v>
      </c>
      <c r="J32" s="383">
        <v>1678.22256</v>
      </c>
      <c r="K32" s="383">
        <v>64</v>
      </c>
      <c r="L32" s="383">
        <v>153.5</v>
      </c>
      <c r="M32" s="383">
        <v>1067</v>
      </c>
      <c r="N32" s="383">
        <v>1818.1003899999996</v>
      </c>
      <c r="O32" s="383">
        <v>53</v>
      </c>
      <c r="P32" s="383">
        <v>48.099999999999994</v>
      </c>
      <c r="Q32" s="383">
        <v>469</v>
      </c>
      <c r="R32" s="383">
        <v>509.51243</v>
      </c>
      <c r="S32" s="383">
        <v>602</v>
      </c>
      <c r="T32" s="383">
        <v>485.47</v>
      </c>
      <c r="U32" s="383">
        <v>434</v>
      </c>
      <c r="V32" s="383">
        <v>635.14013</v>
      </c>
    </row>
    <row r="33" spans="1:22" ht="15" customHeight="1">
      <c r="A33" s="388">
        <v>28</v>
      </c>
      <c r="B33" s="384" t="s">
        <v>424</v>
      </c>
      <c r="C33" s="383">
        <v>109</v>
      </c>
      <c r="D33" s="383">
        <v>257.61208</v>
      </c>
      <c r="E33" s="383">
        <v>1</v>
      </c>
      <c r="F33" s="383">
        <v>1.9</v>
      </c>
      <c r="G33" s="383">
        <v>81</v>
      </c>
      <c r="H33" s="383">
        <v>226.11208</v>
      </c>
      <c r="I33" s="383">
        <v>82</v>
      </c>
      <c r="J33" s="383">
        <v>228.01208</v>
      </c>
      <c r="K33" s="383">
        <v>0</v>
      </c>
      <c r="L33" s="383">
        <v>0</v>
      </c>
      <c r="M33" s="383">
        <v>28</v>
      </c>
      <c r="N33" s="383">
        <v>31.5</v>
      </c>
      <c r="O33" s="383">
        <v>0</v>
      </c>
      <c r="P33" s="383">
        <v>0</v>
      </c>
      <c r="Q33" s="383">
        <v>34</v>
      </c>
      <c r="R33" s="383">
        <v>63.32056</v>
      </c>
      <c r="S33" s="383">
        <v>1</v>
      </c>
      <c r="T33" s="383">
        <v>1.9</v>
      </c>
      <c r="U33" s="383">
        <v>47</v>
      </c>
      <c r="V33" s="383">
        <v>162.79152</v>
      </c>
    </row>
    <row r="34" spans="1:22" ht="15" customHeight="1">
      <c r="A34" s="388">
        <v>29</v>
      </c>
      <c r="B34" s="384" t="s">
        <v>425</v>
      </c>
      <c r="C34" s="383">
        <v>1188</v>
      </c>
      <c r="D34" s="383">
        <v>2152.6232400000004</v>
      </c>
      <c r="E34" s="383">
        <v>170</v>
      </c>
      <c r="F34" s="383">
        <v>147.35000000000002</v>
      </c>
      <c r="G34" s="383">
        <v>833</v>
      </c>
      <c r="H34" s="383">
        <v>1605.9</v>
      </c>
      <c r="I34" s="383">
        <v>1003</v>
      </c>
      <c r="J34" s="383">
        <v>1753.2500000000002</v>
      </c>
      <c r="K34" s="383">
        <v>6</v>
      </c>
      <c r="L34" s="383">
        <v>27</v>
      </c>
      <c r="M34" s="383">
        <v>349</v>
      </c>
      <c r="N34" s="383">
        <v>519.7232400000003</v>
      </c>
      <c r="O34" s="383">
        <v>45</v>
      </c>
      <c r="P34" s="383">
        <v>49</v>
      </c>
      <c r="Q34" s="383">
        <v>477.9</v>
      </c>
      <c r="R34" s="383">
        <v>777.95</v>
      </c>
      <c r="S34" s="383">
        <v>125</v>
      </c>
      <c r="T34" s="383">
        <v>98.35000000000002</v>
      </c>
      <c r="U34" s="383">
        <v>355.1</v>
      </c>
      <c r="V34" s="383">
        <v>827.95</v>
      </c>
    </row>
    <row r="35" spans="1:22" ht="15" customHeight="1">
      <c r="A35" s="388">
        <v>30</v>
      </c>
      <c r="B35" s="384" t="s">
        <v>426</v>
      </c>
      <c r="C35" s="383">
        <v>121</v>
      </c>
      <c r="D35" s="383">
        <v>165.5</v>
      </c>
      <c r="E35" s="383">
        <v>31</v>
      </c>
      <c r="F35" s="383">
        <v>23.8</v>
      </c>
      <c r="G35" s="383">
        <v>45</v>
      </c>
      <c r="H35" s="383">
        <v>37</v>
      </c>
      <c r="I35" s="383">
        <v>76</v>
      </c>
      <c r="J35" s="383">
        <v>60.8</v>
      </c>
      <c r="K35" s="383">
        <v>0</v>
      </c>
      <c r="L35" s="383">
        <v>4</v>
      </c>
      <c r="M35" s="383">
        <v>76</v>
      </c>
      <c r="N35" s="383">
        <v>124.5</v>
      </c>
      <c r="O35" s="383">
        <v>6</v>
      </c>
      <c r="P35" s="383">
        <v>6</v>
      </c>
      <c r="Q35" s="383">
        <v>24</v>
      </c>
      <c r="R35" s="383">
        <v>16.3</v>
      </c>
      <c r="S35" s="383">
        <v>25</v>
      </c>
      <c r="T35" s="383">
        <v>17.8</v>
      </c>
      <c r="U35" s="383">
        <v>21</v>
      </c>
      <c r="V35" s="383">
        <v>20.7</v>
      </c>
    </row>
    <row r="36" spans="1:22" ht="15" customHeight="1">
      <c r="A36" s="388">
        <v>31</v>
      </c>
      <c r="B36" s="384" t="s">
        <v>427</v>
      </c>
      <c r="C36" s="383">
        <v>0</v>
      </c>
      <c r="D36" s="383">
        <v>0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</row>
    <row r="37" spans="1:22" ht="15" customHeight="1">
      <c r="A37" s="388">
        <v>32</v>
      </c>
      <c r="B37" s="384" t="s">
        <v>428</v>
      </c>
      <c r="C37" s="383">
        <v>37</v>
      </c>
      <c r="D37" s="383">
        <v>55.32</v>
      </c>
      <c r="E37" s="383">
        <v>0</v>
      </c>
      <c r="F37" s="383">
        <v>0</v>
      </c>
      <c r="G37" s="383">
        <v>19</v>
      </c>
      <c r="H37" s="383">
        <v>32.82</v>
      </c>
      <c r="I37" s="383">
        <v>19</v>
      </c>
      <c r="J37" s="383">
        <v>32.82</v>
      </c>
      <c r="K37" s="383">
        <v>0</v>
      </c>
      <c r="L37" s="383">
        <v>0</v>
      </c>
      <c r="M37" s="383">
        <v>18</v>
      </c>
      <c r="N37" s="383">
        <v>22.5</v>
      </c>
      <c r="O37" s="383">
        <v>0</v>
      </c>
      <c r="P37" s="383">
        <v>0</v>
      </c>
      <c r="Q37" s="383">
        <v>19</v>
      </c>
      <c r="R37" s="383">
        <v>32.82</v>
      </c>
      <c r="S37" s="383">
        <v>0</v>
      </c>
      <c r="T37" s="383">
        <v>0</v>
      </c>
      <c r="U37" s="383">
        <v>0</v>
      </c>
      <c r="V37" s="383">
        <v>0</v>
      </c>
    </row>
    <row r="38" spans="1:22" ht="15" customHeight="1">
      <c r="A38" s="388">
        <v>33</v>
      </c>
      <c r="B38" s="384" t="s">
        <v>429</v>
      </c>
      <c r="C38" s="383">
        <v>0</v>
      </c>
      <c r="D38" s="383">
        <v>0</v>
      </c>
      <c r="E38" s="383">
        <v>0</v>
      </c>
      <c r="F38" s="383">
        <v>0</v>
      </c>
      <c r="G38" s="383">
        <v>0</v>
      </c>
      <c r="H38" s="383">
        <v>0</v>
      </c>
      <c r="I38" s="383">
        <v>0</v>
      </c>
      <c r="J38" s="383">
        <v>0</v>
      </c>
      <c r="K38" s="383">
        <v>0</v>
      </c>
      <c r="L38" s="383">
        <v>0</v>
      </c>
      <c r="M38" s="383">
        <v>0</v>
      </c>
      <c r="N38" s="383">
        <v>0</v>
      </c>
      <c r="O38" s="383">
        <v>0</v>
      </c>
      <c r="P38" s="383">
        <v>0</v>
      </c>
      <c r="Q38" s="383">
        <v>0</v>
      </c>
      <c r="R38" s="383">
        <v>0</v>
      </c>
      <c r="S38" s="383">
        <v>0</v>
      </c>
      <c r="T38" s="383">
        <v>0</v>
      </c>
      <c r="U38" s="383">
        <v>0</v>
      </c>
      <c r="V38" s="383">
        <v>0</v>
      </c>
    </row>
    <row r="39" spans="1:22" ht="15" customHeight="1">
      <c r="A39" s="389"/>
      <c r="B39" s="384" t="s">
        <v>0</v>
      </c>
      <c r="C39" s="384">
        <f aca="true" t="shared" si="0" ref="C39:V39">SUM(C6:C38)</f>
        <v>24086</v>
      </c>
      <c r="D39" s="384">
        <f t="shared" si="0"/>
        <v>35270.487830000005</v>
      </c>
      <c r="E39" s="384">
        <f t="shared" si="0"/>
        <v>3109</v>
      </c>
      <c r="F39" s="384">
        <f t="shared" si="0"/>
        <v>2631.4800000000005</v>
      </c>
      <c r="G39" s="384">
        <f t="shared" si="0"/>
        <v>15103</v>
      </c>
      <c r="H39" s="384">
        <f t="shared" si="0"/>
        <v>20975.579279999998</v>
      </c>
      <c r="I39" s="384">
        <f t="shared" si="0"/>
        <v>18212</v>
      </c>
      <c r="J39" s="384">
        <f t="shared" si="0"/>
        <v>23607.05928</v>
      </c>
      <c r="K39" s="384">
        <f t="shared" si="0"/>
        <v>213</v>
      </c>
      <c r="L39" s="384">
        <f t="shared" si="0"/>
        <v>397.2</v>
      </c>
      <c r="M39" s="384">
        <f t="shared" si="0"/>
        <v>8770</v>
      </c>
      <c r="N39" s="384">
        <f t="shared" si="0"/>
        <v>13897.70855</v>
      </c>
      <c r="O39" s="384">
        <f t="shared" si="0"/>
        <v>833</v>
      </c>
      <c r="P39" s="384">
        <f t="shared" si="0"/>
        <v>753.2200000000001</v>
      </c>
      <c r="Q39" s="384">
        <f t="shared" si="0"/>
        <v>11058.9</v>
      </c>
      <c r="R39" s="384">
        <f t="shared" si="0"/>
        <v>12759.28507</v>
      </c>
      <c r="S39" s="384">
        <f t="shared" si="0"/>
        <v>2276</v>
      </c>
      <c r="T39" s="384">
        <f t="shared" si="0"/>
        <v>1878.26</v>
      </c>
      <c r="U39" s="384">
        <f t="shared" si="0"/>
        <v>4044.1</v>
      </c>
      <c r="V39" s="384">
        <f t="shared" si="0"/>
        <v>8216.294210000002</v>
      </c>
    </row>
  </sheetData>
  <sheetProtection/>
  <mergeCells count="11">
    <mergeCell ref="A1:V1"/>
    <mergeCell ref="A2:A5"/>
    <mergeCell ref="B2:B4"/>
    <mergeCell ref="C2:D2"/>
    <mergeCell ref="E2:F2"/>
    <mergeCell ref="G2:H2"/>
    <mergeCell ref="I2:J2"/>
    <mergeCell ref="K2:L2"/>
    <mergeCell ref="M2:N2"/>
    <mergeCell ref="O2:R2"/>
    <mergeCell ref="S2:V2"/>
  </mergeCells>
  <printOptions/>
  <pageMargins left="0.7" right="0.7" top="0.75" bottom="0.75" header="0.3" footer="0.3"/>
  <pageSetup horizontalDpi="600" verticalDpi="600" orientation="landscape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31"/>
  <sheetViews>
    <sheetView zoomScalePageLayoutView="0" workbookViewId="0" topLeftCell="A1">
      <pane xSplit="2" ySplit="4" topLeftCell="D20" activePane="bottomRight" state="frozen"/>
      <selection pane="topLeft" activeCell="C3" sqref="C3"/>
      <selection pane="topRight" activeCell="C3" sqref="C3"/>
      <selection pane="bottomLeft" activeCell="C3" sqref="C3"/>
      <selection pane="bottomRight" activeCell="F4" sqref="F4"/>
    </sheetView>
  </sheetViews>
  <sheetFormatPr defaultColWidth="9.140625" defaultRowHeight="12.75"/>
  <cols>
    <col min="1" max="1" width="5.7109375" style="32" bestFit="1" customWidth="1"/>
    <col min="2" max="2" width="27.8515625" style="12" customWidth="1"/>
    <col min="3" max="3" width="9.421875" style="12" hidden="1" customWidth="1"/>
    <col min="4" max="4" width="16.28125" style="12" customWidth="1"/>
    <col min="5" max="5" width="9.57421875" style="31" hidden="1" customWidth="1"/>
    <col min="6" max="6" width="12.00390625" style="31" customWidth="1"/>
    <col min="7" max="7" width="16.421875" style="31" customWidth="1"/>
    <col min="8" max="8" width="6.28125" style="12" hidden="1" customWidth="1"/>
    <col min="9" max="9" width="14.140625" style="31" customWidth="1"/>
    <col min="10" max="10" width="11.421875" style="12" bestFit="1" customWidth="1"/>
    <col min="11" max="16384" width="9.140625" style="12" customWidth="1"/>
  </cols>
  <sheetData>
    <row r="1" spans="1:9" ht="14.25">
      <c r="A1" s="577" t="s">
        <v>181</v>
      </c>
      <c r="B1" s="577"/>
      <c r="C1" s="577"/>
      <c r="D1" s="577"/>
      <c r="E1" s="577"/>
      <c r="F1" s="577"/>
      <c r="G1" s="577"/>
      <c r="H1" s="577"/>
      <c r="I1" s="577"/>
    </row>
    <row r="2" spans="1:9" ht="15.75">
      <c r="A2" s="570" t="s">
        <v>103</v>
      </c>
      <c r="B2" s="570"/>
      <c r="C2" s="570"/>
      <c r="D2" s="570"/>
      <c r="E2" s="570"/>
      <c r="F2" s="570"/>
      <c r="G2" s="570"/>
      <c r="H2" s="570"/>
      <c r="I2" s="570"/>
    </row>
    <row r="3" spans="1:9" ht="14.25" customHeight="1">
      <c r="A3" s="13"/>
      <c r="B3" s="14" t="s">
        <v>14</v>
      </c>
      <c r="C3" s="15"/>
      <c r="D3" s="16"/>
      <c r="E3" s="16"/>
      <c r="F3" s="16"/>
      <c r="G3" s="16"/>
      <c r="H3" s="556" t="s">
        <v>180</v>
      </c>
      <c r="I3" s="556"/>
    </row>
    <row r="4" spans="1:9" ht="38.25">
      <c r="A4" s="21" t="s">
        <v>3</v>
      </c>
      <c r="B4" s="256" t="s">
        <v>4</v>
      </c>
      <c r="C4" s="256" t="s">
        <v>102</v>
      </c>
      <c r="D4" s="278" t="s">
        <v>363</v>
      </c>
      <c r="E4" s="278" t="s">
        <v>58</v>
      </c>
      <c r="F4" s="86" t="s">
        <v>59</v>
      </c>
      <c r="G4" s="279" t="s">
        <v>182</v>
      </c>
      <c r="H4" s="279" t="s">
        <v>49</v>
      </c>
      <c r="I4" s="279" t="s">
        <v>183</v>
      </c>
    </row>
    <row r="5" spans="1:9" s="68" customFormat="1" ht="15">
      <c r="A5" s="282">
        <v>1</v>
      </c>
      <c r="B5" s="179" t="s">
        <v>189</v>
      </c>
      <c r="C5" s="281">
        <v>12600</v>
      </c>
      <c r="D5" s="118">
        <v>11037</v>
      </c>
      <c r="E5" s="118">
        <v>19104.21</v>
      </c>
      <c r="F5" s="118">
        <v>18845</v>
      </c>
      <c r="G5" s="118">
        <v>69564</v>
      </c>
      <c r="H5" s="118">
        <v>111883.58</v>
      </c>
      <c r="I5" s="118">
        <v>91730.11</v>
      </c>
    </row>
    <row r="6" spans="1:9" ht="15" customHeight="1">
      <c r="A6" s="277">
        <v>2</v>
      </c>
      <c r="B6" s="280" t="s">
        <v>329</v>
      </c>
      <c r="C6" s="280">
        <v>500000</v>
      </c>
      <c r="D6" s="115">
        <v>84886</v>
      </c>
      <c r="E6" s="115">
        <v>327835.37</v>
      </c>
      <c r="F6" s="115">
        <v>117173</v>
      </c>
      <c r="G6" s="115">
        <v>5236715</v>
      </c>
      <c r="H6" s="115">
        <v>3081536.75</v>
      </c>
      <c r="I6" s="115">
        <v>1317264.52</v>
      </c>
    </row>
    <row r="7" spans="1:9" ht="15" customHeight="1">
      <c r="A7" s="282">
        <v>3</v>
      </c>
      <c r="B7" s="280" t="s">
        <v>211</v>
      </c>
      <c r="C7" s="280"/>
      <c r="D7" s="115">
        <v>943</v>
      </c>
      <c r="E7" s="115">
        <v>4720.15</v>
      </c>
      <c r="F7" s="115">
        <v>4579.74</v>
      </c>
      <c r="G7" s="115">
        <v>2654</v>
      </c>
      <c r="H7" s="115">
        <v>12776.14</v>
      </c>
      <c r="I7" s="115">
        <v>12612.9</v>
      </c>
    </row>
    <row r="8" spans="1:9" ht="15" customHeight="1">
      <c r="A8" s="282">
        <v>4</v>
      </c>
      <c r="B8" s="280" t="s">
        <v>220</v>
      </c>
      <c r="C8" s="280">
        <v>10500</v>
      </c>
      <c r="D8" s="115">
        <v>4221</v>
      </c>
      <c r="E8" s="115">
        <v>10075.32</v>
      </c>
      <c r="F8" s="115">
        <v>8980.32</v>
      </c>
      <c r="G8" s="115">
        <v>31625</v>
      </c>
      <c r="H8" s="115">
        <v>49409.84</v>
      </c>
      <c r="I8" s="115">
        <v>42957.84</v>
      </c>
    </row>
    <row r="9" spans="1:9" ht="15" customHeight="1">
      <c r="A9" s="277">
        <v>5</v>
      </c>
      <c r="B9" s="280" t="s">
        <v>213</v>
      </c>
      <c r="C9" s="280"/>
      <c r="D9" s="115">
        <v>167753</v>
      </c>
      <c r="E9" s="115">
        <v>206301</v>
      </c>
      <c r="F9" s="115">
        <v>152314</v>
      </c>
      <c r="G9" s="115">
        <v>329063</v>
      </c>
      <c r="H9" s="115">
        <v>806301</v>
      </c>
      <c r="I9" s="115">
        <v>623074</v>
      </c>
    </row>
    <row r="10" spans="1:9" ht="15" customHeight="1">
      <c r="A10" s="282">
        <v>6</v>
      </c>
      <c r="B10" s="280" t="s">
        <v>198</v>
      </c>
      <c r="C10" s="280">
        <v>2200</v>
      </c>
      <c r="D10" s="115">
        <v>5683</v>
      </c>
      <c r="E10" s="115">
        <v>13252</v>
      </c>
      <c r="F10" s="115">
        <v>13252</v>
      </c>
      <c r="G10" s="115">
        <v>18164</v>
      </c>
      <c r="H10" s="115">
        <v>36481</v>
      </c>
      <c r="I10" s="115">
        <v>35460</v>
      </c>
    </row>
    <row r="11" spans="1:9" s="68" customFormat="1" ht="15" customHeight="1">
      <c r="A11" s="282">
        <v>7</v>
      </c>
      <c r="B11" s="280" t="s">
        <v>222</v>
      </c>
      <c r="C11" s="280"/>
      <c r="D11" s="115">
        <v>27272</v>
      </c>
      <c r="E11" s="115">
        <v>41301</v>
      </c>
      <c r="F11" s="115">
        <v>40804</v>
      </c>
      <c r="G11" s="115">
        <v>220403</v>
      </c>
      <c r="H11" s="115">
        <v>251562</v>
      </c>
      <c r="I11" s="115">
        <v>220403</v>
      </c>
    </row>
    <row r="12" spans="1:9" ht="15" customHeight="1">
      <c r="A12" s="277">
        <v>8</v>
      </c>
      <c r="B12" s="280" t="s">
        <v>191</v>
      </c>
      <c r="C12" s="280">
        <v>39585</v>
      </c>
      <c r="D12" s="115">
        <v>8757</v>
      </c>
      <c r="E12" s="115">
        <v>15836</v>
      </c>
      <c r="F12" s="115">
        <v>15836</v>
      </c>
      <c r="G12" s="115">
        <v>124706</v>
      </c>
      <c r="H12" s="115">
        <v>187750</v>
      </c>
      <c r="I12" s="115">
        <v>185394</v>
      </c>
    </row>
    <row r="13" spans="1:9" ht="15" customHeight="1">
      <c r="A13" s="282">
        <v>9</v>
      </c>
      <c r="B13" s="280" t="s">
        <v>304</v>
      </c>
      <c r="C13" s="280"/>
      <c r="D13" s="115">
        <v>1864</v>
      </c>
      <c r="E13" s="115">
        <v>6792</v>
      </c>
      <c r="F13" s="115">
        <v>4711</v>
      </c>
      <c r="G13" s="115">
        <v>5437</v>
      </c>
      <c r="H13" s="115">
        <v>18666</v>
      </c>
      <c r="I13" s="115">
        <v>14730</v>
      </c>
    </row>
    <row r="14" spans="1:9" ht="15" customHeight="1">
      <c r="A14" s="282">
        <v>10</v>
      </c>
      <c r="B14" s="280" t="s">
        <v>214</v>
      </c>
      <c r="C14" s="280">
        <v>1600</v>
      </c>
      <c r="D14" s="115">
        <v>1028</v>
      </c>
      <c r="E14" s="115">
        <v>2992</v>
      </c>
      <c r="F14" s="115">
        <v>2191</v>
      </c>
      <c r="G14" s="115">
        <v>8047</v>
      </c>
      <c r="H14" s="115">
        <v>21518</v>
      </c>
      <c r="I14" s="115">
        <v>16240</v>
      </c>
    </row>
    <row r="15" spans="1:9" ht="15" customHeight="1">
      <c r="A15" s="277">
        <v>11</v>
      </c>
      <c r="B15" s="280" t="s">
        <v>200</v>
      </c>
      <c r="C15" s="280"/>
      <c r="D15" s="115">
        <v>41034</v>
      </c>
      <c r="E15" s="115">
        <v>92866.33780870016</v>
      </c>
      <c r="F15" s="115">
        <v>92866.33780870016</v>
      </c>
      <c r="G15" s="115">
        <v>98983</v>
      </c>
      <c r="H15" s="115">
        <v>215884.59695360003</v>
      </c>
      <c r="I15" s="115">
        <v>92866.33780870016</v>
      </c>
    </row>
    <row r="16" spans="1:9" ht="15" customHeight="1">
      <c r="A16" s="282">
        <v>12</v>
      </c>
      <c r="B16" s="280" t="s">
        <v>333</v>
      </c>
      <c r="C16" s="280"/>
      <c r="D16" s="115">
        <v>17484</v>
      </c>
      <c r="E16" s="115">
        <v>55326.33</v>
      </c>
      <c r="F16" s="115">
        <v>55326.33</v>
      </c>
      <c r="G16" s="115">
        <v>17932</v>
      </c>
      <c r="H16" s="115">
        <v>68957.2</v>
      </c>
      <c r="I16" s="115">
        <v>68957.2</v>
      </c>
    </row>
    <row r="17" spans="1:9" ht="15" customHeight="1">
      <c r="A17" s="282">
        <v>13</v>
      </c>
      <c r="B17" s="280" t="s">
        <v>195</v>
      </c>
      <c r="C17" s="280">
        <v>11433</v>
      </c>
      <c r="D17" s="115">
        <v>3843</v>
      </c>
      <c r="E17" s="115">
        <v>10208</v>
      </c>
      <c r="F17" s="115">
        <v>9425</v>
      </c>
      <c r="G17" s="115">
        <v>7559</v>
      </c>
      <c r="H17" s="115">
        <v>20102</v>
      </c>
      <c r="I17" s="115">
        <v>16824</v>
      </c>
    </row>
    <row r="18" spans="1:9" ht="15" customHeight="1">
      <c r="A18" s="277">
        <v>14</v>
      </c>
      <c r="B18" s="280" t="s">
        <v>192</v>
      </c>
      <c r="C18" s="280"/>
      <c r="D18" s="115">
        <v>984</v>
      </c>
      <c r="E18" s="115">
        <v>932</v>
      </c>
      <c r="F18" s="115">
        <v>843</v>
      </c>
      <c r="G18" s="115">
        <v>2143</v>
      </c>
      <c r="H18" s="115">
        <v>4125</v>
      </c>
      <c r="I18" s="115">
        <v>4025</v>
      </c>
    </row>
    <row r="19" spans="1:9" ht="15" customHeight="1">
      <c r="A19" s="282">
        <v>15</v>
      </c>
      <c r="B19" s="280" t="s">
        <v>216</v>
      </c>
      <c r="C19" s="280"/>
      <c r="D19" s="115">
        <v>121</v>
      </c>
      <c r="E19" s="115">
        <v>253</v>
      </c>
      <c r="F19" s="115">
        <v>253</v>
      </c>
      <c r="G19" s="115">
        <v>1685</v>
      </c>
      <c r="H19" s="115">
        <v>2670</v>
      </c>
      <c r="I19" s="115">
        <v>2670</v>
      </c>
    </row>
    <row r="20" spans="1:9" ht="15" customHeight="1">
      <c r="A20" s="282">
        <v>16</v>
      </c>
      <c r="B20" s="280" t="s">
        <v>204</v>
      </c>
      <c r="C20" s="280">
        <v>25310</v>
      </c>
      <c r="D20" s="115">
        <v>22733</v>
      </c>
      <c r="E20" s="115">
        <v>64031</v>
      </c>
      <c r="F20" s="115">
        <v>57081</v>
      </c>
      <c r="G20" s="115">
        <v>201477</v>
      </c>
      <c r="H20" s="115">
        <v>179068</v>
      </c>
      <c r="I20" s="115">
        <v>134772</v>
      </c>
    </row>
    <row r="21" spans="1:9" ht="15" customHeight="1">
      <c r="A21" s="277">
        <v>17</v>
      </c>
      <c r="B21" s="280" t="s">
        <v>209</v>
      </c>
      <c r="C21" s="280">
        <v>32911</v>
      </c>
      <c r="D21" s="115">
        <v>16630</v>
      </c>
      <c r="E21" s="115">
        <v>28271</v>
      </c>
      <c r="F21" s="115">
        <v>24113</v>
      </c>
      <c r="G21" s="115">
        <v>178474</v>
      </c>
      <c r="H21" s="115">
        <v>306938</v>
      </c>
      <c r="I21" s="115">
        <v>262341</v>
      </c>
    </row>
    <row r="22" spans="1:9" ht="15" customHeight="1">
      <c r="A22" s="282">
        <v>18</v>
      </c>
      <c r="B22" s="280" t="s">
        <v>334</v>
      </c>
      <c r="C22" s="280">
        <v>7400</v>
      </c>
      <c r="D22" s="115">
        <v>608</v>
      </c>
      <c r="E22" s="115">
        <v>4936.31</v>
      </c>
      <c r="F22" s="115">
        <v>3827.08</v>
      </c>
      <c r="G22" s="115">
        <v>10157</v>
      </c>
      <c r="H22" s="115">
        <v>36068.32</v>
      </c>
      <c r="I22" s="115">
        <v>35049.16</v>
      </c>
    </row>
    <row r="23" spans="1:9" ht="15" customHeight="1">
      <c r="A23" s="282">
        <v>19</v>
      </c>
      <c r="B23" s="280" t="s">
        <v>197</v>
      </c>
      <c r="C23" s="280"/>
      <c r="D23" s="115">
        <v>543</v>
      </c>
      <c r="E23" s="115">
        <v>1290</v>
      </c>
      <c r="F23" s="115">
        <v>981</v>
      </c>
      <c r="G23" s="115">
        <v>4029</v>
      </c>
      <c r="H23" s="115">
        <v>8045</v>
      </c>
      <c r="I23" s="115">
        <v>7061</v>
      </c>
    </row>
    <row r="24" spans="1:9" ht="15" customHeight="1">
      <c r="A24" s="277">
        <v>20</v>
      </c>
      <c r="B24" s="280" t="s">
        <v>225</v>
      </c>
      <c r="C24" s="280">
        <v>16000</v>
      </c>
      <c r="D24" s="115">
        <v>23929</v>
      </c>
      <c r="E24" s="115">
        <v>95716</v>
      </c>
      <c r="F24" s="115">
        <v>56575</v>
      </c>
      <c r="G24" s="115">
        <v>125661</v>
      </c>
      <c r="H24" s="115">
        <v>192148</v>
      </c>
      <c r="I24" s="115">
        <v>150702</v>
      </c>
    </row>
    <row r="25" spans="1:9" ht="15" customHeight="1">
      <c r="A25" s="282">
        <v>21</v>
      </c>
      <c r="B25" s="280" t="s">
        <v>330</v>
      </c>
      <c r="C25" s="280">
        <v>565895</v>
      </c>
      <c r="D25" s="115">
        <v>10668</v>
      </c>
      <c r="E25" s="115">
        <v>788755</v>
      </c>
      <c r="F25" s="115">
        <v>762557</v>
      </c>
      <c r="G25" s="115">
        <v>580202</v>
      </c>
      <c r="H25" s="115">
        <v>944652</v>
      </c>
      <c r="I25" s="115">
        <v>932692</v>
      </c>
    </row>
    <row r="26" spans="1:9" ht="15" customHeight="1">
      <c r="A26" s="282">
        <v>22</v>
      </c>
      <c r="B26" s="280" t="s">
        <v>219</v>
      </c>
      <c r="C26" s="280">
        <v>7500</v>
      </c>
      <c r="D26" s="115">
        <v>4706</v>
      </c>
      <c r="E26" s="115">
        <v>10451</v>
      </c>
      <c r="F26" s="115">
        <v>7619</v>
      </c>
      <c r="G26" s="115">
        <v>34890</v>
      </c>
      <c r="H26" s="115">
        <v>73685</v>
      </c>
      <c r="I26" s="115">
        <v>55064</v>
      </c>
    </row>
    <row r="27" spans="1:9" ht="15" customHeight="1">
      <c r="A27" s="277">
        <v>23</v>
      </c>
      <c r="B27" s="280" t="s">
        <v>226</v>
      </c>
      <c r="C27" s="280">
        <v>22150</v>
      </c>
      <c r="D27" s="115">
        <v>14626</v>
      </c>
      <c r="E27" s="115">
        <v>36550.39</v>
      </c>
      <c r="F27" s="115">
        <v>36550.39</v>
      </c>
      <c r="G27" s="115">
        <v>95312</v>
      </c>
      <c r="H27" s="115">
        <v>165874</v>
      </c>
      <c r="I27" s="115">
        <v>165874</v>
      </c>
    </row>
    <row r="28" spans="1:9" ht="15" customHeight="1">
      <c r="A28" s="282">
        <v>24</v>
      </c>
      <c r="B28" s="283" t="s">
        <v>215</v>
      </c>
      <c r="C28" s="283"/>
      <c r="D28" s="284">
        <v>1450</v>
      </c>
      <c r="E28" s="284">
        <v>4560</v>
      </c>
      <c r="F28" s="284">
        <v>4091</v>
      </c>
      <c r="G28" s="284">
        <v>3984</v>
      </c>
      <c r="H28" s="284">
        <v>10125</v>
      </c>
      <c r="I28" s="284">
        <v>9976</v>
      </c>
    </row>
    <row r="29" spans="1:9" ht="15" customHeight="1">
      <c r="A29" s="253"/>
      <c r="B29" s="255" t="s">
        <v>0</v>
      </c>
      <c r="C29" s="255"/>
      <c r="D29" s="125">
        <f aca="true" t="shared" si="0" ref="D29:I29">SUM(D5:D28)</f>
        <v>472803</v>
      </c>
      <c r="E29" s="125">
        <f t="shared" si="0"/>
        <v>1842355.4178087001</v>
      </c>
      <c r="F29" s="125">
        <f t="shared" si="0"/>
        <v>1490794.1978087</v>
      </c>
      <c r="G29" s="125">
        <f t="shared" si="0"/>
        <v>7408866</v>
      </c>
      <c r="H29" s="125">
        <f t="shared" si="0"/>
        <v>6806226.426953601</v>
      </c>
      <c r="I29" s="125">
        <f t="shared" si="0"/>
        <v>4498740.067808701</v>
      </c>
    </row>
    <row r="30" spans="1:8" ht="12.75">
      <c r="A30" s="61"/>
      <c r="B30" s="31"/>
      <c r="C30" s="31"/>
      <c r="D30" s="31"/>
      <c r="H30" s="31"/>
    </row>
    <row r="31" spans="1:8" ht="12.75">
      <c r="A31" s="61"/>
      <c r="B31" s="31"/>
      <c r="C31" s="31"/>
      <c r="D31" s="31"/>
      <c r="H31" s="31"/>
    </row>
  </sheetData>
  <sheetProtection/>
  <mergeCells count="3">
    <mergeCell ref="H3:I3"/>
    <mergeCell ref="A1:I1"/>
    <mergeCell ref="A2:I2"/>
  </mergeCells>
  <conditionalFormatting sqref="H3">
    <cfRule type="cellIs" priority="1" dxfId="120" operator="lessThan">
      <formula>0</formula>
    </cfRule>
  </conditionalFormatting>
  <printOptions/>
  <pageMargins left="0.7" right="0.7" top="0.39" bottom="0.32" header="0.3" footer="0.3"/>
  <pageSetup horizontalDpi="600" verticalDpi="600" orientation="landscape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P62"/>
  <sheetViews>
    <sheetView zoomScalePageLayoutView="0" workbookViewId="0" topLeftCell="A1">
      <pane xSplit="2" ySplit="5" topLeftCell="C6" activePane="bottomRight" state="frozen"/>
      <selection pane="topLeft" activeCell="K4" sqref="K4:L6"/>
      <selection pane="topRight" activeCell="K4" sqref="K4:L6"/>
      <selection pane="bottomLeft" activeCell="K4" sqref="K4:L6"/>
      <selection pane="bottomRight" activeCell="Q11" sqref="Q11"/>
    </sheetView>
  </sheetViews>
  <sheetFormatPr defaultColWidth="9.140625" defaultRowHeight="12.75"/>
  <cols>
    <col min="1" max="1" width="6.28125" style="68" customWidth="1"/>
    <col min="2" max="2" width="27.7109375" style="68" bestFit="1" customWidth="1"/>
    <col min="3" max="3" width="6.00390625" style="68" bestFit="1" customWidth="1"/>
    <col min="4" max="4" width="6.00390625" style="31" bestFit="1" customWidth="1"/>
    <col min="5" max="5" width="5.00390625" style="68" bestFit="1" customWidth="1"/>
    <col min="6" max="6" width="6.00390625" style="31" bestFit="1" customWidth="1"/>
    <col min="7" max="7" width="5.00390625" style="68" bestFit="1" customWidth="1"/>
    <col min="8" max="8" width="6.00390625" style="31" bestFit="1" customWidth="1"/>
    <col min="9" max="9" width="4.140625" style="68" bestFit="1" customWidth="1"/>
    <col min="10" max="10" width="5.421875" style="31" bestFit="1" customWidth="1"/>
    <col min="11" max="11" width="4.140625" style="68" bestFit="1" customWidth="1"/>
    <col min="12" max="12" width="5.421875" style="31" bestFit="1" customWidth="1"/>
    <col min="13" max="13" width="5.00390625" style="68" bestFit="1" customWidth="1"/>
    <col min="14" max="14" width="6.00390625" style="31" bestFit="1" customWidth="1"/>
    <col min="15" max="15" width="6.00390625" style="68" bestFit="1" customWidth="1"/>
    <col min="16" max="16" width="7.00390625" style="31" bestFit="1" customWidth="1"/>
    <col min="17" max="16384" width="9.140625" style="68" customWidth="1"/>
  </cols>
  <sheetData>
    <row r="1" spans="1:16" ht="14.25" customHeight="1">
      <c r="A1" s="569" t="s">
        <v>508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</row>
    <row r="2" spans="1:16" ht="15.75">
      <c r="A2" s="570" t="s">
        <v>103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</row>
    <row r="3" spans="1:16" ht="14.25">
      <c r="A3" s="13"/>
      <c r="B3" s="14" t="s">
        <v>14</v>
      </c>
      <c r="C3" s="15"/>
      <c r="D3" s="16"/>
      <c r="E3" s="16"/>
      <c r="F3" s="16"/>
      <c r="G3" s="16"/>
      <c r="H3" s="556"/>
      <c r="I3" s="556"/>
      <c r="J3" s="556"/>
      <c r="K3" s="556"/>
      <c r="L3" s="556"/>
      <c r="M3" s="556"/>
      <c r="N3" s="556" t="s">
        <v>184</v>
      </c>
      <c r="O3" s="556"/>
      <c r="P3" s="323"/>
    </row>
    <row r="4" spans="1:16" ht="12.75">
      <c r="A4" s="553" t="s">
        <v>3</v>
      </c>
      <c r="B4" s="553" t="s">
        <v>4</v>
      </c>
      <c r="C4" s="549" t="s">
        <v>60</v>
      </c>
      <c r="D4" s="550"/>
      <c r="E4" s="549" t="s">
        <v>61</v>
      </c>
      <c r="F4" s="550"/>
      <c r="G4" s="549" t="s">
        <v>62</v>
      </c>
      <c r="H4" s="550"/>
      <c r="I4" s="549" t="s">
        <v>63</v>
      </c>
      <c r="J4" s="550"/>
      <c r="K4" s="549" t="s">
        <v>64</v>
      </c>
      <c r="L4" s="550"/>
      <c r="M4" s="549" t="s">
        <v>65</v>
      </c>
      <c r="N4" s="550"/>
      <c r="O4" s="549" t="s">
        <v>0</v>
      </c>
      <c r="P4" s="550"/>
    </row>
    <row r="5" spans="1:16" ht="12.75">
      <c r="A5" s="554"/>
      <c r="B5" s="554"/>
      <c r="C5" s="21" t="s">
        <v>22</v>
      </c>
      <c r="D5" s="29" t="s">
        <v>50</v>
      </c>
      <c r="E5" s="21" t="s">
        <v>22</v>
      </c>
      <c r="F5" s="29" t="s">
        <v>50</v>
      </c>
      <c r="G5" s="21" t="s">
        <v>22</v>
      </c>
      <c r="H5" s="29" t="s">
        <v>50</v>
      </c>
      <c r="I5" s="21" t="s">
        <v>22</v>
      </c>
      <c r="J5" s="29" t="s">
        <v>50</v>
      </c>
      <c r="K5" s="21" t="s">
        <v>22</v>
      </c>
      <c r="L5" s="29" t="s">
        <v>50</v>
      </c>
      <c r="M5" s="21" t="s">
        <v>22</v>
      </c>
      <c r="N5" s="29" t="s">
        <v>50</v>
      </c>
      <c r="O5" s="21" t="s">
        <v>22</v>
      </c>
      <c r="P5" s="29" t="s">
        <v>50</v>
      </c>
    </row>
    <row r="6" spans="1:16" ht="15" customHeight="1">
      <c r="A6" s="87">
        <v>1</v>
      </c>
      <c r="B6" s="88" t="s">
        <v>251</v>
      </c>
      <c r="C6" s="89">
        <v>1943</v>
      </c>
      <c r="D6" s="30">
        <v>5048</v>
      </c>
      <c r="E6" s="89">
        <v>1348</v>
      </c>
      <c r="F6" s="30">
        <v>1886</v>
      </c>
      <c r="G6" s="89">
        <v>371</v>
      </c>
      <c r="H6" s="30">
        <v>654</v>
      </c>
      <c r="I6" s="89">
        <v>179</v>
      </c>
      <c r="J6" s="30">
        <v>384</v>
      </c>
      <c r="K6" s="89">
        <v>0</v>
      </c>
      <c r="L6" s="30">
        <v>0</v>
      </c>
      <c r="M6" s="89">
        <v>286</v>
      </c>
      <c r="N6" s="30">
        <v>446</v>
      </c>
      <c r="O6" s="90">
        <f>C6+E6+G6+I6+K6+M6</f>
        <v>4127</v>
      </c>
      <c r="P6" s="91">
        <f>D6+F6+H6+J6+L6+N6</f>
        <v>8418</v>
      </c>
    </row>
    <row r="7" spans="1:16" ht="15" customHeight="1">
      <c r="A7" s="87">
        <v>2</v>
      </c>
      <c r="B7" s="88" t="s">
        <v>252</v>
      </c>
      <c r="C7" s="89">
        <v>3</v>
      </c>
      <c r="D7" s="30">
        <v>8</v>
      </c>
      <c r="E7" s="89">
        <v>0</v>
      </c>
      <c r="F7" s="30">
        <v>0</v>
      </c>
      <c r="G7" s="89">
        <v>1</v>
      </c>
      <c r="H7" s="30">
        <v>1</v>
      </c>
      <c r="I7" s="89">
        <v>0</v>
      </c>
      <c r="J7" s="30">
        <v>0</v>
      </c>
      <c r="K7" s="89">
        <v>0</v>
      </c>
      <c r="L7" s="30">
        <v>0</v>
      </c>
      <c r="M7" s="89">
        <v>8</v>
      </c>
      <c r="N7" s="30">
        <v>18</v>
      </c>
      <c r="O7" s="90">
        <f aca="true" t="shared" si="0" ref="O7:P61">C7+E7+G7+I7+K7+M7</f>
        <v>12</v>
      </c>
      <c r="P7" s="91">
        <f t="shared" si="0"/>
        <v>27</v>
      </c>
    </row>
    <row r="8" spans="1:16" ht="15" customHeight="1">
      <c r="A8" s="87">
        <v>3</v>
      </c>
      <c r="B8" s="88" t="s">
        <v>253</v>
      </c>
      <c r="C8" s="89">
        <v>258</v>
      </c>
      <c r="D8" s="30">
        <v>1845</v>
      </c>
      <c r="E8" s="89">
        <v>146</v>
      </c>
      <c r="F8" s="30">
        <v>322</v>
      </c>
      <c r="G8" s="89">
        <v>22</v>
      </c>
      <c r="H8" s="30">
        <v>115</v>
      </c>
      <c r="I8" s="89">
        <v>0</v>
      </c>
      <c r="J8" s="30">
        <v>0</v>
      </c>
      <c r="K8" s="89">
        <v>8</v>
      </c>
      <c r="L8" s="30">
        <v>11</v>
      </c>
      <c r="M8" s="89">
        <v>160</v>
      </c>
      <c r="N8" s="30">
        <v>5941</v>
      </c>
      <c r="O8" s="90">
        <f t="shared" si="0"/>
        <v>594</v>
      </c>
      <c r="P8" s="91">
        <f t="shared" si="0"/>
        <v>8234</v>
      </c>
    </row>
    <row r="9" spans="1:16" ht="15" customHeight="1">
      <c r="A9" s="87">
        <v>4</v>
      </c>
      <c r="B9" s="88" t="s">
        <v>254</v>
      </c>
      <c r="C9" s="89">
        <v>11144</v>
      </c>
      <c r="D9" s="30">
        <v>12708</v>
      </c>
      <c r="E9" s="89">
        <v>367</v>
      </c>
      <c r="F9" s="30">
        <v>21119</v>
      </c>
      <c r="G9" s="89">
        <v>288</v>
      </c>
      <c r="H9" s="30">
        <v>257</v>
      </c>
      <c r="I9" s="89">
        <v>1</v>
      </c>
      <c r="J9" s="30">
        <v>1</v>
      </c>
      <c r="K9" s="89">
        <v>22</v>
      </c>
      <c r="L9" s="30">
        <v>8</v>
      </c>
      <c r="M9" s="89">
        <v>18</v>
      </c>
      <c r="N9" s="30">
        <v>108</v>
      </c>
      <c r="O9" s="90">
        <f t="shared" si="0"/>
        <v>11840</v>
      </c>
      <c r="P9" s="91">
        <f t="shared" si="0"/>
        <v>34201</v>
      </c>
    </row>
    <row r="10" spans="1:16" ht="15" customHeight="1">
      <c r="A10" s="87">
        <v>5</v>
      </c>
      <c r="B10" s="88" t="s">
        <v>255</v>
      </c>
      <c r="C10" s="89">
        <v>171</v>
      </c>
      <c r="D10" s="30">
        <v>350</v>
      </c>
      <c r="E10" s="89">
        <v>78</v>
      </c>
      <c r="F10" s="30">
        <v>185</v>
      </c>
      <c r="G10" s="89">
        <v>9</v>
      </c>
      <c r="H10" s="30">
        <v>37</v>
      </c>
      <c r="I10" s="89">
        <v>0</v>
      </c>
      <c r="J10" s="30">
        <v>0</v>
      </c>
      <c r="K10" s="89">
        <v>5</v>
      </c>
      <c r="L10" s="30">
        <v>1</v>
      </c>
      <c r="M10" s="89">
        <v>64</v>
      </c>
      <c r="N10" s="30">
        <v>169</v>
      </c>
      <c r="O10" s="90">
        <f t="shared" si="0"/>
        <v>327</v>
      </c>
      <c r="P10" s="91">
        <f t="shared" si="0"/>
        <v>742</v>
      </c>
    </row>
    <row r="11" spans="1:16" ht="15" customHeight="1">
      <c r="A11" s="87">
        <v>6</v>
      </c>
      <c r="B11" s="88" t="s">
        <v>256</v>
      </c>
      <c r="C11" s="89">
        <v>337</v>
      </c>
      <c r="D11" s="30">
        <v>112</v>
      </c>
      <c r="E11" s="89">
        <v>189</v>
      </c>
      <c r="F11" s="30">
        <v>189</v>
      </c>
      <c r="G11" s="89">
        <v>181</v>
      </c>
      <c r="H11" s="30">
        <v>98</v>
      </c>
      <c r="I11" s="89">
        <v>4</v>
      </c>
      <c r="J11" s="30">
        <v>7</v>
      </c>
      <c r="K11" s="89">
        <v>6</v>
      </c>
      <c r="L11" s="30">
        <v>4</v>
      </c>
      <c r="M11" s="89">
        <v>201</v>
      </c>
      <c r="N11" s="30">
        <v>244</v>
      </c>
      <c r="O11" s="90">
        <f t="shared" si="0"/>
        <v>918</v>
      </c>
      <c r="P11" s="91">
        <f t="shared" si="0"/>
        <v>654</v>
      </c>
    </row>
    <row r="12" spans="1:16" ht="15" customHeight="1">
      <c r="A12" s="87">
        <v>7</v>
      </c>
      <c r="B12" s="88" t="s">
        <v>257</v>
      </c>
      <c r="C12" s="89">
        <v>677</v>
      </c>
      <c r="D12" s="30">
        <v>1442</v>
      </c>
      <c r="E12" s="89">
        <v>1095</v>
      </c>
      <c r="F12" s="30">
        <v>595</v>
      </c>
      <c r="G12" s="89">
        <v>1014</v>
      </c>
      <c r="H12" s="30">
        <v>552</v>
      </c>
      <c r="I12" s="89">
        <v>0</v>
      </c>
      <c r="J12" s="30">
        <v>0</v>
      </c>
      <c r="K12" s="89">
        <v>298</v>
      </c>
      <c r="L12" s="30">
        <v>328</v>
      </c>
      <c r="M12" s="89">
        <v>1179</v>
      </c>
      <c r="N12" s="30">
        <v>824</v>
      </c>
      <c r="O12" s="90">
        <f t="shared" si="0"/>
        <v>4263</v>
      </c>
      <c r="P12" s="91">
        <f t="shared" si="0"/>
        <v>3741</v>
      </c>
    </row>
    <row r="13" spans="1:16" ht="15" customHeight="1">
      <c r="A13" s="87">
        <v>8</v>
      </c>
      <c r="B13" s="88" t="s">
        <v>194</v>
      </c>
      <c r="C13" s="89">
        <v>65</v>
      </c>
      <c r="D13" s="30">
        <v>189</v>
      </c>
      <c r="E13" s="89">
        <v>10</v>
      </c>
      <c r="F13" s="30">
        <v>15</v>
      </c>
      <c r="G13" s="89">
        <v>3</v>
      </c>
      <c r="H13" s="30">
        <v>4</v>
      </c>
      <c r="I13" s="89">
        <v>0</v>
      </c>
      <c r="J13" s="30">
        <v>0</v>
      </c>
      <c r="K13" s="89">
        <v>0</v>
      </c>
      <c r="L13" s="30">
        <v>0</v>
      </c>
      <c r="M13" s="89">
        <v>42</v>
      </c>
      <c r="N13" s="30">
        <v>216</v>
      </c>
      <c r="O13" s="90">
        <f t="shared" si="0"/>
        <v>120</v>
      </c>
      <c r="P13" s="91">
        <f t="shared" si="0"/>
        <v>424</v>
      </c>
    </row>
    <row r="14" spans="1:16" ht="15" customHeight="1">
      <c r="A14" s="87">
        <v>9</v>
      </c>
      <c r="B14" s="88" t="s">
        <v>199</v>
      </c>
      <c r="C14" s="89">
        <v>71</v>
      </c>
      <c r="D14" s="30">
        <v>153</v>
      </c>
      <c r="E14" s="89">
        <v>12</v>
      </c>
      <c r="F14" s="30">
        <v>55</v>
      </c>
      <c r="G14" s="89">
        <v>2</v>
      </c>
      <c r="H14" s="30">
        <v>21</v>
      </c>
      <c r="I14" s="89">
        <v>0</v>
      </c>
      <c r="J14" s="30">
        <v>0</v>
      </c>
      <c r="K14" s="89">
        <v>0</v>
      </c>
      <c r="L14" s="30">
        <v>0</v>
      </c>
      <c r="M14" s="89">
        <v>20</v>
      </c>
      <c r="N14" s="30">
        <v>61</v>
      </c>
      <c r="O14" s="90">
        <f t="shared" si="0"/>
        <v>105</v>
      </c>
      <c r="P14" s="91">
        <f t="shared" si="0"/>
        <v>290</v>
      </c>
    </row>
    <row r="15" spans="1:16" ht="15" customHeight="1">
      <c r="A15" s="87">
        <v>10</v>
      </c>
      <c r="B15" s="88" t="s">
        <v>258</v>
      </c>
      <c r="C15" s="89">
        <v>1460</v>
      </c>
      <c r="D15" s="30">
        <v>621</v>
      </c>
      <c r="E15" s="89">
        <v>26</v>
      </c>
      <c r="F15" s="30">
        <v>12</v>
      </c>
      <c r="G15" s="89">
        <v>8</v>
      </c>
      <c r="H15" s="30">
        <v>26</v>
      </c>
      <c r="I15" s="89">
        <v>0</v>
      </c>
      <c r="J15" s="30">
        <v>0</v>
      </c>
      <c r="K15" s="89">
        <v>3</v>
      </c>
      <c r="L15" s="30">
        <v>4</v>
      </c>
      <c r="M15" s="89">
        <v>61</v>
      </c>
      <c r="N15" s="30">
        <v>480</v>
      </c>
      <c r="O15" s="90">
        <f t="shared" si="0"/>
        <v>1558</v>
      </c>
      <c r="P15" s="91">
        <f t="shared" si="0"/>
        <v>1143</v>
      </c>
    </row>
    <row r="16" spans="1:16" ht="15" customHeight="1">
      <c r="A16" s="87">
        <v>11</v>
      </c>
      <c r="B16" s="88" t="s">
        <v>259</v>
      </c>
      <c r="C16" s="89">
        <v>4</v>
      </c>
      <c r="D16" s="30">
        <v>18</v>
      </c>
      <c r="E16" s="89">
        <v>89</v>
      </c>
      <c r="F16" s="30">
        <v>104</v>
      </c>
      <c r="G16" s="89">
        <v>34</v>
      </c>
      <c r="H16" s="30">
        <v>69</v>
      </c>
      <c r="I16" s="89">
        <v>0</v>
      </c>
      <c r="J16" s="30">
        <v>0</v>
      </c>
      <c r="K16" s="89">
        <v>0</v>
      </c>
      <c r="L16" s="30">
        <v>0</v>
      </c>
      <c r="M16" s="89">
        <v>0</v>
      </c>
      <c r="N16" s="30">
        <v>0</v>
      </c>
      <c r="O16" s="90">
        <f t="shared" si="0"/>
        <v>127</v>
      </c>
      <c r="P16" s="91">
        <f t="shared" si="0"/>
        <v>191</v>
      </c>
    </row>
    <row r="17" spans="1:16" ht="15" customHeight="1">
      <c r="A17" s="87">
        <v>12</v>
      </c>
      <c r="B17" s="88" t="s">
        <v>260</v>
      </c>
      <c r="C17" s="89">
        <v>10</v>
      </c>
      <c r="D17" s="30">
        <v>52</v>
      </c>
      <c r="E17" s="89">
        <v>8</v>
      </c>
      <c r="F17" s="30">
        <v>28</v>
      </c>
      <c r="G17" s="89">
        <v>0</v>
      </c>
      <c r="H17" s="30">
        <v>0</v>
      </c>
      <c r="I17" s="89">
        <v>0</v>
      </c>
      <c r="J17" s="30">
        <v>0</v>
      </c>
      <c r="K17" s="89">
        <v>0</v>
      </c>
      <c r="L17" s="30">
        <v>0</v>
      </c>
      <c r="M17" s="89">
        <v>2</v>
      </c>
      <c r="N17" s="30">
        <v>7</v>
      </c>
      <c r="O17" s="90">
        <f t="shared" si="0"/>
        <v>20</v>
      </c>
      <c r="P17" s="91">
        <f t="shared" si="0"/>
        <v>87</v>
      </c>
    </row>
    <row r="18" spans="1:16" ht="15" customHeight="1">
      <c r="A18" s="87">
        <v>13</v>
      </c>
      <c r="B18" s="88" t="s">
        <v>261</v>
      </c>
      <c r="C18" s="89">
        <v>82</v>
      </c>
      <c r="D18" s="30">
        <v>244</v>
      </c>
      <c r="E18" s="89">
        <v>10</v>
      </c>
      <c r="F18" s="30">
        <v>27</v>
      </c>
      <c r="G18" s="89">
        <v>3</v>
      </c>
      <c r="H18" s="30">
        <v>6</v>
      </c>
      <c r="I18" s="89">
        <v>0</v>
      </c>
      <c r="J18" s="30">
        <v>0</v>
      </c>
      <c r="K18" s="89">
        <v>1</v>
      </c>
      <c r="L18" s="30">
        <v>3</v>
      </c>
      <c r="M18" s="89">
        <v>2</v>
      </c>
      <c r="N18" s="30">
        <v>6</v>
      </c>
      <c r="O18" s="90">
        <f t="shared" si="0"/>
        <v>98</v>
      </c>
      <c r="P18" s="91">
        <f t="shared" si="0"/>
        <v>286</v>
      </c>
    </row>
    <row r="19" spans="1:16" ht="15" customHeight="1">
      <c r="A19" s="87">
        <v>14</v>
      </c>
      <c r="B19" s="88" t="s">
        <v>262</v>
      </c>
      <c r="C19" s="89">
        <v>32</v>
      </c>
      <c r="D19" s="30">
        <v>96</v>
      </c>
      <c r="E19" s="89">
        <v>45</v>
      </c>
      <c r="F19" s="30">
        <v>240</v>
      </c>
      <c r="G19" s="89">
        <v>0</v>
      </c>
      <c r="H19" s="30">
        <v>0</v>
      </c>
      <c r="I19" s="89">
        <v>0</v>
      </c>
      <c r="J19" s="30">
        <v>0</v>
      </c>
      <c r="K19" s="89">
        <v>0</v>
      </c>
      <c r="L19" s="30">
        <v>0</v>
      </c>
      <c r="M19" s="89">
        <v>20</v>
      </c>
      <c r="N19" s="30">
        <v>172</v>
      </c>
      <c r="O19" s="90">
        <f t="shared" si="0"/>
        <v>97</v>
      </c>
      <c r="P19" s="91">
        <f t="shared" si="0"/>
        <v>508</v>
      </c>
    </row>
    <row r="20" spans="1:16" ht="15" customHeight="1">
      <c r="A20" s="87">
        <v>15</v>
      </c>
      <c r="B20" s="88" t="s">
        <v>263</v>
      </c>
      <c r="C20" s="89">
        <v>2591</v>
      </c>
      <c r="D20" s="30">
        <v>12058</v>
      </c>
      <c r="E20" s="89">
        <v>77</v>
      </c>
      <c r="F20" s="30">
        <v>2879</v>
      </c>
      <c r="G20" s="89">
        <v>56</v>
      </c>
      <c r="H20" s="30">
        <v>478</v>
      </c>
      <c r="I20" s="89">
        <v>0</v>
      </c>
      <c r="J20" s="30">
        <v>0</v>
      </c>
      <c r="K20" s="89">
        <v>2</v>
      </c>
      <c r="L20" s="30">
        <v>15</v>
      </c>
      <c r="M20" s="89">
        <v>281</v>
      </c>
      <c r="N20" s="30">
        <v>3463</v>
      </c>
      <c r="O20" s="90">
        <v>3007</v>
      </c>
      <c r="P20" s="91">
        <v>18893</v>
      </c>
    </row>
    <row r="21" spans="1:16" ht="15" customHeight="1">
      <c r="A21" s="87">
        <v>16</v>
      </c>
      <c r="B21" s="88" t="s">
        <v>264</v>
      </c>
      <c r="C21" s="89">
        <v>225</v>
      </c>
      <c r="D21" s="30">
        <v>560</v>
      </c>
      <c r="E21" s="89">
        <v>35</v>
      </c>
      <c r="F21" s="30">
        <v>890</v>
      </c>
      <c r="G21" s="89">
        <v>12</v>
      </c>
      <c r="H21" s="30">
        <v>30</v>
      </c>
      <c r="I21" s="89">
        <v>0</v>
      </c>
      <c r="J21" s="30">
        <v>0</v>
      </c>
      <c r="K21" s="89">
        <v>0</v>
      </c>
      <c r="L21" s="30">
        <v>0</v>
      </c>
      <c r="M21" s="89">
        <v>115</v>
      </c>
      <c r="N21" s="30">
        <v>225</v>
      </c>
      <c r="O21" s="90">
        <f t="shared" si="0"/>
        <v>387</v>
      </c>
      <c r="P21" s="91">
        <f t="shared" si="0"/>
        <v>1705</v>
      </c>
    </row>
    <row r="22" spans="1:16" ht="15" customHeight="1">
      <c r="A22" s="87">
        <v>17</v>
      </c>
      <c r="B22" s="88" t="s">
        <v>305</v>
      </c>
      <c r="C22" s="89">
        <v>79</v>
      </c>
      <c r="D22" s="30">
        <v>676</v>
      </c>
      <c r="E22" s="89">
        <v>78</v>
      </c>
      <c r="F22" s="30">
        <v>374</v>
      </c>
      <c r="G22" s="89">
        <v>3</v>
      </c>
      <c r="H22" s="30">
        <v>62</v>
      </c>
      <c r="I22" s="89">
        <v>0</v>
      </c>
      <c r="J22" s="30">
        <v>0</v>
      </c>
      <c r="K22" s="89">
        <v>0</v>
      </c>
      <c r="L22" s="30">
        <v>0</v>
      </c>
      <c r="M22" s="89">
        <v>43</v>
      </c>
      <c r="N22" s="30">
        <v>375</v>
      </c>
      <c r="O22" s="90">
        <f t="shared" si="0"/>
        <v>203</v>
      </c>
      <c r="P22" s="91">
        <f t="shared" si="0"/>
        <v>1487</v>
      </c>
    </row>
    <row r="23" spans="1:16" ht="15" customHeight="1">
      <c r="A23" s="87">
        <v>18</v>
      </c>
      <c r="B23" s="88" t="s">
        <v>265</v>
      </c>
      <c r="C23" s="89">
        <v>663</v>
      </c>
      <c r="D23" s="30">
        <v>12032</v>
      </c>
      <c r="E23" s="89">
        <v>51</v>
      </c>
      <c r="F23" s="30">
        <v>3312</v>
      </c>
      <c r="G23" s="89">
        <v>48</v>
      </c>
      <c r="H23" s="30">
        <v>101</v>
      </c>
      <c r="I23" s="89">
        <v>0</v>
      </c>
      <c r="J23" s="30">
        <v>0</v>
      </c>
      <c r="K23" s="89">
        <v>0</v>
      </c>
      <c r="L23" s="30">
        <v>0</v>
      </c>
      <c r="M23" s="89">
        <v>373</v>
      </c>
      <c r="N23" s="30">
        <v>2517</v>
      </c>
      <c r="O23" s="90">
        <f t="shared" si="0"/>
        <v>1135</v>
      </c>
      <c r="P23" s="91">
        <f t="shared" si="0"/>
        <v>17962</v>
      </c>
    </row>
    <row r="24" spans="1:16" ht="15" customHeight="1">
      <c r="A24" s="87">
        <v>19</v>
      </c>
      <c r="B24" s="88" t="s">
        <v>266</v>
      </c>
      <c r="C24" s="89">
        <v>57</v>
      </c>
      <c r="D24" s="30">
        <v>379</v>
      </c>
      <c r="E24" s="89">
        <v>0</v>
      </c>
      <c r="F24" s="30">
        <v>0</v>
      </c>
      <c r="G24" s="89">
        <v>0</v>
      </c>
      <c r="H24" s="30">
        <v>0</v>
      </c>
      <c r="I24" s="89">
        <v>0</v>
      </c>
      <c r="J24" s="30">
        <v>0</v>
      </c>
      <c r="K24" s="89">
        <v>0</v>
      </c>
      <c r="L24" s="30">
        <v>0</v>
      </c>
      <c r="M24" s="89">
        <v>0</v>
      </c>
      <c r="N24" s="30">
        <v>0</v>
      </c>
      <c r="O24" s="90">
        <f t="shared" si="0"/>
        <v>57</v>
      </c>
      <c r="P24" s="91">
        <f t="shared" si="0"/>
        <v>379</v>
      </c>
    </row>
    <row r="25" spans="1:16" ht="15" customHeight="1">
      <c r="A25" s="87">
        <v>20</v>
      </c>
      <c r="B25" s="88" t="s">
        <v>201</v>
      </c>
      <c r="C25" s="89">
        <v>32</v>
      </c>
      <c r="D25" s="30">
        <v>1652</v>
      </c>
      <c r="E25" s="89">
        <v>10</v>
      </c>
      <c r="F25" s="30">
        <v>1521</v>
      </c>
      <c r="G25" s="89">
        <v>8</v>
      </c>
      <c r="H25" s="30">
        <v>10</v>
      </c>
      <c r="I25" s="89">
        <v>0</v>
      </c>
      <c r="J25" s="30">
        <v>0</v>
      </c>
      <c r="K25" s="89">
        <v>1</v>
      </c>
      <c r="L25" s="30">
        <v>1</v>
      </c>
      <c r="M25" s="89">
        <v>25</v>
      </c>
      <c r="N25" s="30">
        <v>296</v>
      </c>
      <c r="O25" s="90">
        <f t="shared" si="0"/>
        <v>76</v>
      </c>
      <c r="P25" s="91">
        <f t="shared" si="0"/>
        <v>3480</v>
      </c>
    </row>
    <row r="26" spans="1:16" ht="15" customHeight="1">
      <c r="A26" s="87">
        <v>21</v>
      </c>
      <c r="B26" s="88" t="s">
        <v>267</v>
      </c>
      <c r="C26" s="89">
        <v>0</v>
      </c>
      <c r="D26" s="30">
        <v>0</v>
      </c>
      <c r="E26" s="89">
        <v>0</v>
      </c>
      <c r="F26" s="30">
        <v>0</v>
      </c>
      <c r="G26" s="89">
        <v>0</v>
      </c>
      <c r="H26" s="30">
        <v>0</v>
      </c>
      <c r="I26" s="89">
        <v>0</v>
      </c>
      <c r="J26" s="30">
        <v>0</v>
      </c>
      <c r="K26" s="89">
        <v>0</v>
      </c>
      <c r="L26" s="30">
        <v>0</v>
      </c>
      <c r="M26" s="89">
        <v>2</v>
      </c>
      <c r="N26" s="30">
        <v>19</v>
      </c>
      <c r="O26" s="90">
        <f t="shared" si="0"/>
        <v>2</v>
      </c>
      <c r="P26" s="91">
        <f t="shared" si="0"/>
        <v>19</v>
      </c>
    </row>
    <row r="27" spans="1:16" s="472" customFormat="1" ht="15" customHeight="1">
      <c r="A27" s="93"/>
      <c r="B27" s="93" t="s">
        <v>268</v>
      </c>
      <c r="C27" s="94">
        <f>SUM(C6:C26)</f>
        <v>19904</v>
      </c>
      <c r="D27" s="95">
        <f aca="true" t="shared" si="1" ref="D27:N27">SUM(D6:D26)</f>
        <v>50243</v>
      </c>
      <c r="E27" s="94">
        <f t="shared" si="1"/>
        <v>3674</v>
      </c>
      <c r="F27" s="95">
        <f t="shared" si="1"/>
        <v>33753</v>
      </c>
      <c r="G27" s="94">
        <f t="shared" si="1"/>
        <v>2063</v>
      </c>
      <c r="H27" s="95">
        <f t="shared" si="1"/>
        <v>2521</v>
      </c>
      <c r="I27" s="94">
        <f t="shared" si="1"/>
        <v>184</v>
      </c>
      <c r="J27" s="95">
        <f t="shared" si="1"/>
        <v>392</v>
      </c>
      <c r="K27" s="94">
        <f t="shared" si="1"/>
        <v>346</v>
      </c>
      <c r="L27" s="95">
        <f t="shared" si="1"/>
        <v>375</v>
      </c>
      <c r="M27" s="94">
        <f t="shared" si="1"/>
        <v>2902</v>
      </c>
      <c r="N27" s="95">
        <f t="shared" si="1"/>
        <v>15587</v>
      </c>
      <c r="O27" s="90">
        <f t="shared" si="0"/>
        <v>29073</v>
      </c>
      <c r="P27" s="91">
        <f t="shared" si="0"/>
        <v>102871</v>
      </c>
    </row>
    <row r="28" spans="1:16" ht="15" customHeight="1">
      <c r="A28" s="87">
        <v>22</v>
      </c>
      <c r="B28" s="88" t="s">
        <v>269</v>
      </c>
      <c r="C28" s="89">
        <v>54</v>
      </c>
      <c r="D28" s="30">
        <v>18</v>
      </c>
      <c r="E28" s="89">
        <v>4</v>
      </c>
      <c r="F28" s="30">
        <v>11</v>
      </c>
      <c r="G28" s="89">
        <v>1</v>
      </c>
      <c r="H28" s="30">
        <v>2</v>
      </c>
      <c r="I28" s="89">
        <v>0</v>
      </c>
      <c r="J28" s="30">
        <v>0</v>
      </c>
      <c r="K28" s="89">
        <v>0</v>
      </c>
      <c r="L28" s="30">
        <v>0</v>
      </c>
      <c r="M28" s="89">
        <v>1</v>
      </c>
      <c r="N28" s="30">
        <v>533</v>
      </c>
      <c r="O28" s="90">
        <f t="shared" si="0"/>
        <v>60</v>
      </c>
      <c r="P28" s="91">
        <f t="shared" si="0"/>
        <v>564</v>
      </c>
    </row>
    <row r="29" spans="1:16" ht="15" customHeight="1">
      <c r="A29" s="87">
        <v>23</v>
      </c>
      <c r="B29" s="88" t="s">
        <v>270</v>
      </c>
      <c r="C29" s="89">
        <v>0</v>
      </c>
      <c r="D29" s="30">
        <v>0</v>
      </c>
      <c r="E29" s="89">
        <v>0</v>
      </c>
      <c r="F29" s="30">
        <v>0</v>
      </c>
      <c r="G29" s="89">
        <v>0</v>
      </c>
      <c r="H29" s="30">
        <v>0</v>
      </c>
      <c r="I29" s="89">
        <v>0</v>
      </c>
      <c r="J29" s="30">
        <v>0</v>
      </c>
      <c r="K29" s="89">
        <v>0</v>
      </c>
      <c r="L29" s="30">
        <v>0</v>
      </c>
      <c r="M29" s="89">
        <v>0</v>
      </c>
      <c r="N29" s="30">
        <v>0</v>
      </c>
      <c r="O29" s="90">
        <f t="shared" si="0"/>
        <v>0</v>
      </c>
      <c r="P29" s="91">
        <f t="shared" si="0"/>
        <v>0</v>
      </c>
    </row>
    <row r="30" spans="1:16" ht="15" customHeight="1">
      <c r="A30" s="87">
        <v>24</v>
      </c>
      <c r="B30" s="88" t="s">
        <v>271</v>
      </c>
      <c r="C30" s="89">
        <v>0</v>
      </c>
      <c r="D30" s="30">
        <v>0</v>
      </c>
      <c r="E30" s="89">
        <v>0</v>
      </c>
      <c r="F30" s="30">
        <v>0</v>
      </c>
      <c r="G30" s="89">
        <v>0</v>
      </c>
      <c r="H30" s="30">
        <v>0</v>
      </c>
      <c r="I30" s="89">
        <v>0</v>
      </c>
      <c r="J30" s="30">
        <v>0</v>
      </c>
      <c r="K30" s="89">
        <v>0</v>
      </c>
      <c r="L30" s="30">
        <v>0</v>
      </c>
      <c r="M30" s="89">
        <v>0</v>
      </c>
      <c r="N30" s="30">
        <v>0</v>
      </c>
      <c r="O30" s="90">
        <f t="shared" si="0"/>
        <v>0</v>
      </c>
      <c r="P30" s="91">
        <f t="shared" si="0"/>
        <v>0</v>
      </c>
    </row>
    <row r="31" spans="1:16" ht="15" customHeight="1">
      <c r="A31" s="87">
        <v>25</v>
      </c>
      <c r="B31" s="88" t="s">
        <v>272</v>
      </c>
      <c r="C31" s="89">
        <v>0</v>
      </c>
      <c r="D31" s="30">
        <v>0</v>
      </c>
      <c r="E31" s="89">
        <v>0</v>
      </c>
      <c r="F31" s="30">
        <v>0</v>
      </c>
      <c r="G31" s="89">
        <v>1</v>
      </c>
      <c r="H31" s="30">
        <v>51</v>
      </c>
      <c r="I31" s="89">
        <v>0</v>
      </c>
      <c r="J31" s="30">
        <v>0</v>
      </c>
      <c r="K31" s="89">
        <v>0</v>
      </c>
      <c r="L31" s="30">
        <v>0</v>
      </c>
      <c r="M31" s="89">
        <v>2</v>
      </c>
      <c r="N31" s="30">
        <v>25</v>
      </c>
      <c r="O31" s="90">
        <f t="shared" si="0"/>
        <v>3</v>
      </c>
      <c r="P31" s="91">
        <f t="shared" si="0"/>
        <v>76</v>
      </c>
    </row>
    <row r="32" spans="1:16" ht="15" customHeight="1">
      <c r="A32" s="87">
        <v>26</v>
      </c>
      <c r="B32" s="88" t="s">
        <v>273</v>
      </c>
      <c r="C32" s="89">
        <v>282</v>
      </c>
      <c r="D32" s="30">
        <v>588</v>
      </c>
      <c r="E32" s="89">
        <v>25</v>
      </c>
      <c r="F32" s="30">
        <v>108</v>
      </c>
      <c r="G32" s="89">
        <v>54</v>
      </c>
      <c r="H32" s="30">
        <v>263</v>
      </c>
      <c r="I32" s="89">
        <v>0</v>
      </c>
      <c r="J32" s="30">
        <v>0</v>
      </c>
      <c r="K32" s="89">
        <v>0</v>
      </c>
      <c r="L32" s="30">
        <v>0</v>
      </c>
      <c r="M32" s="89">
        <v>0</v>
      </c>
      <c r="N32" s="30">
        <v>0</v>
      </c>
      <c r="O32" s="90">
        <f t="shared" si="0"/>
        <v>361</v>
      </c>
      <c r="P32" s="91">
        <f t="shared" si="0"/>
        <v>959</v>
      </c>
    </row>
    <row r="33" spans="1:16" ht="15" customHeight="1">
      <c r="A33" s="87">
        <v>27</v>
      </c>
      <c r="B33" s="88" t="s">
        <v>274</v>
      </c>
      <c r="C33" s="89">
        <v>233</v>
      </c>
      <c r="D33" s="30">
        <v>2559</v>
      </c>
      <c r="E33" s="89">
        <v>168</v>
      </c>
      <c r="F33" s="30">
        <v>2095</v>
      </c>
      <c r="G33" s="89">
        <v>118</v>
      </c>
      <c r="H33" s="30">
        <v>900</v>
      </c>
      <c r="I33" s="89">
        <v>15</v>
      </c>
      <c r="J33" s="30">
        <v>324</v>
      </c>
      <c r="K33" s="89">
        <v>36</v>
      </c>
      <c r="L33" s="30">
        <v>201</v>
      </c>
      <c r="M33" s="89">
        <v>157</v>
      </c>
      <c r="N33" s="30">
        <v>2043</v>
      </c>
      <c r="O33" s="90">
        <f t="shared" si="0"/>
        <v>727</v>
      </c>
      <c r="P33" s="91">
        <f t="shared" si="0"/>
        <v>8122</v>
      </c>
    </row>
    <row r="34" spans="1:16" s="472" customFormat="1" ht="15" customHeight="1">
      <c r="A34" s="93"/>
      <c r="B34" s="93" t="s">
        <v>268</v>
      </c>
      <c r="C34" s="94">
        <f>SUM(C28:C33)</f>
        <v>569</v>
      </c>
      <c r="D34" s="95">
        <f aca="true" t="shared" si="2" ref="D34:N34">SUM(D28:D33)</f>
        <v>3165</v>
      </c>
      <c r="E34" s="94">
        <f t="shared" si="2"/>
        <v>197</v>
      </c>
      <c r="F34" s="95">
        <f t="shared" si="2"/>
        <v>2214</v>
      </c>
      <c r="G34" s="94">
        <f t="shared" si="2"/>
        <v>174</v>
      </c>
      <c r="H34" s="95">
        <f t="shared" si="2"/>
        <v>1216</v>
      </c>
      <c r="I34" s="94">
        <f t="shared" si="2"/>
        <v>15</v>
      </c>
      <c r="J34" s="95">
        <f t="shared" si="2"/>
        <v>324</v>
      </c>
      <c r="K34" s="94">
        <f t="shared" si="2"/>
        <v>36</v>
      </c>
      <c r="L34" s="95">
        <f t="shared" si="2"/>
        <v>201</v>
      </c>
      <c r="M34" s="94">
        <f t="shared" si="2"/>
        <v>160</v>
      </c>
      <c r="N34" s="95">
        <f t="shared" si="2"/>
        <v>2601</v>
      </c>
      <c r="O34" s="90">
        <f t="shared" si="0"/>
        <v>1151</v>
      </c>
      <c r="P34" s="91">
        <f t="shared" si="0"/>
        <v>9721</v>
      </c>
    </row>
    <row r="35" spans="1:16" ht="15" customHeight="1">
      <c r="A35" s="87">
        <v>28</v>
      </c>
      <c r="B35" s="88" t="s">
        <v>193</v>
      </c>
      <c r="C35" s="89">
        <v>93</v>
      </c>
      <c r="D35" s="30">
        <v>562</v>
      </c>
      <c r="E35" s="89">
        <v>23</v>
      </c>
      <c r="F35" s="30">
        <v>216</v>
      </c>
      <c r="G35" s="89">
        <v>2</v>
      </c>
      <c r="H35" s="30">
        <v>60</v>
      </c>
      <c r="I35" s="89">
        <v>0</v>
      </c>
      <c r="J35" s="30">
        <v>0</v>
      </c>
      <c r="K35" s="89">
        <v>0</v>
      </c>
      <c r="L35" s="30">
        <v>0</v>
      </c>
      <c r="M35" s="89">
        <v>0</v>
      </c>
      <c r="N35" s="30">
        <v>0</v>
      </c>
      <c r="O35" s="90">
        <f t="shared" si="0"/>
        <v>118</v>
      </c>
      <c r="P35" s="91">
        <f t="shared" si="0"/>
        <v>838</v>
      </c>
    </row>
    <row r="36" spans="1:16" ht="15" customHeight="1">
      <c r="A36" s="87">
        <v>29</v>
      </c>
      <c r="B36" s="88" t="s">
        <v>206</v>
      </c>
      <c r="C36" s="89">
        <v>0</v>
      </c>
      <c r="D36" s="30">
        <v>0</v>
      </c>
      <c r="E36" s="89">
        <v>0</v>
      </c>
      <c r="F36" s="30">
        <v>0</v>
      </c>
      <c r="G36" s="89">
        <v>0</v>
      </c>
      <c r="H36" s="30">
        <v>0</v>
      </c>
      <c r="I36" s="89">
        <v>0</v>
      </c>
      <c r="J36" s="30">
        <v>0</v>
      </c>
      <c r="K36" s="89">
        <v>0</v>
      </c>
      <c r="L36" s="30">
        <v>0</v>
      </c>
      <c r="M36" s="89">
        <v>0</v>
      </c>
      <c r="N36" s="30">
        <v>0</v>
      </c>
      <c r="O36" s="90">
        <f t="shared" si="0"/>
        <v>0</v>
      </c>
      <c r="P36" s="91">
        <f t="shared" si="0"/>
        <v>0</v>
      </c>
    </row>
    <row r="37" spans="1:16" ht="15" customHeight="1">
      <c r="A37" s="87">
        <v>30</v>
      </c>
      <c r="B37" s="88" t="s">
        <v>275</v>
      </c>
      <c r="C37" s="89">
        <v>0</v>
      </c>
      <c r="D37" s="30">
        <v>0</v>
      </c>
      <c r="E37" s="89">
        <v>0</v>
      </c>
      <c r="F37" s="30">
        <v>0</v>
      </c>
      <c r="G37" s="89">
        <v>0</v>
      </c>
      <c r="H37" s="30">
        <v>0</v>
      </c>
      <c r="I37" s="89">
        <v>0</v>
      </c>
      <c r="J37" s="30">
        <v>0</v>
      </c>
      <c r="K37" s="89">
        <v>0</v>
      </c>
      <c r="L37" s="30">
        <v>0</v>
      </c>
      <c r="M37" s="89">
        <v>0</v>
      </c>
      <c r="N37" s="30">
        <v>0</v>
      </c>
      <c r="O37" s="90">
        <f t="shared" si="0"/>
        <v>0</v>
      </c>
      <c r="P37" s="91">
        <f t="shared" si="0"/>
        <v>0</v>
      </c>
    </row>
    <row r="38" spans="1:16" ht="15" customHeight="1">
      <c r="A38" s="87">
        <v>31</v>
      </c>
      <c r="B38" s="88" t="s">
        <v>276</v>
      </c>
      <c r="C38" s="89">
        <v>4938</v>
      </c>
      <c r="D38" s="30">
        <v>2563</v>
      </c>
      <c r="E38" s="89">
        <v>157</v>
      </c>
      <c r="F38" s="30">
        <v>636</v>
      </c>
      <c r="G38" s="89">
        <v>73</v>
      </c>
      <c r="H38" s="30">
        <v>40</v>
      </c>
      <c r="I38" s="89">
        <v>0</v>
      </c>
      <c r="J38" s="30">
        <v>0</v>
      </c>
      <c r="K38" s="89">
        <v>2</v>
      </c>
      <c r="L38" s="30">
        <v>1</v>
      </c>
      <c r="M38" s="89">
        <v>46</v>
      </c>
      <c r="N38" s="30">
        <v>61</v>
      </c>
      <c r="O38" s="90">
        <f t="shared" si="0"/>
        <v>5216</v>
      </c>
      <c r="P38" s="91">
        <f t="shared" si="0"/>
        <v>3301</v>
      </c>
    </row>
    <row r="39" spans="1:16" ht="15" customHeight="1">
      <c r="A39" s="87">
        <v>32</v>
      </c>
      <c r="B39" s="88" t="s">
        <v>277</v>
      </c>
      <c r="C39" s="89">
        <v>648</v>
      </c>
      <c r="D39" s="30">
        <v>526</v>
      </c>
      <c r="E39" s="89">
        <v>112</v>
      </c>
      <c r="F39" s="30">
        <v>584</v>
      </c>
      <c r="G39" s="89">
        <v>25</v>
      </c>
      <c r="H39" s="30">
        <v>57</v>
      </c>
      <c r="I39" s="89">
        <v>8</v>
      </c>
      <c r="J39" s="30">
        <v>26</v>
      </c>
      <c r="K39" s="89">
        <v>2</v>
      </c>
      <c r="L39" s="30">
        <v>7</v>
      </c>
      <c r="M39" s="89">
        <v>0</v>
      </c>
      <c r="N39" s="30">
        <v>0</v>
      </c>
      <c r="O39" s="90">
        <f t="shared" si="0"/>
        <v>795</v>
      </c>
      <c r="P39" s="91">
        <f t="shared" si="0"/>
        <v>1200</v>
      </c>
    </row>
    <row r="40" spans="1:16" ht="15" customHeight="1">
      <c r="A40" s="87">
        <v>33</v>
      </c>
      <c r="B40" s="88" t="s">
        <v>190</v>
      </c>
      <c r="C40" s="89">
        <v>562</v>
      </c>
      <c r="D40" s="30">
        <v>1637</v>
      </c>
      <c r="E40" s="89">
        <v>26</v>
      </c>
      <c r="F40" s="30">
        <v>108</v>
      </c>
      <c r="G40" s="89">
        <v>9</v>
      </c>
      <c r="H40" s="30">
        <v>8</v>
      </c>
      <c r="I40" s="89">
        <v>0</v>
      </c>
      <c r="J40" s="30">
        <v>0</v>
      </c>
      <c r="K40" s="89">
        <v>0</v>
      </c>
      <c r="L40" s="30">
        <v>0</v>
      </c>
      <c r="M40" s="89">
        <v>77</v>
      </c>
      <c r="N40" s="30">
        <v>465</v>
      </c>
      <c r="O40" s="90">
        <f t="shared" si="0"/>
        <v>674</v>
      </c>
      <c r="P40" s="91">
        <f t="shared" si="0"/>
        <v>2218</v>
      </c>
    </row>
    <row r="41" spans="1:16" ht="15" customHeight="1">
      <c r="A41" s="87">
        <v>34</v>
      </c>
      <c r="B41" s="88" t="s">
        <v>278</v>
      </c>
      <c r="C41" s="89">
        <v>0</v>
      </c>
      <c r="D41" s="30">
        <v>0</v>
      </c>
      <c r="E41" s="89">
        <v>0</v>
      </c>
      <c r="F41" s="30">
        <v>0</v>
      </c>
      <c r="G41" s="89">
        <v>0</v>
      </c>
      <c r="H41" s="30">
        <v>0</v>
      </c>
      <c r="I41" s="89">
        <v>0</v>
      </c>
      <c r="J41" s="30">
        <v>0</v>
      </c>
      <c r="K41" s="89">
        <v>0</v>
      </c>
      <c r="L41" s="30">
        <v>0</v>
      </c>
      <c r="M41" s="89">
        <v>0</v>
      </c>
      <c r="N41" s="30">
        <v>0</v>
      </c>
      <c r="O41" s="90">
        <f t="shared" si="0"/>
        <v>0</v>
      </c>
      <c r="P41" s="91">
        <f t="shared" si="0"/>
        <v>0</v>
      </c>
    </row>
    <row r="42" spans="1:16" ht="15" customHeight="1">
      <c r="A42" s="87">
        <v>35</v>
      </c>
      <c r="B42" s="88" t="s">
        <v>279</v>
      </c>
      <c r="C42" s="89">
        <v>2</v>
      </c>
      <c r="D42" s="30">
        <v>12</v>
      </c>
      <c r="E42" s="89">
        <v>0</v>
      </c>
      <c r="F42" s="30">
        <v>0</v>
      </c>
      <c r="G42" s="89">
        <v>0</v>
      </c>
      <c r="H42" s="30">
        <v>0</v>
      </c>
      <c r="I42" s="89">
        <v>0</v>
      </c>
      <c r="J42" s="30">
        <v>0</v>
      </c>
      <c r="K42" s="89">
        <v>0</v>
      </c>
      <c r="L42" s="30">
        <v>0</v>
      </c>
      <c r="M42" s="89">
        <v>0</v>
      </c>
      <c r="N42" s="30">
        <v>0</v>
      </c>
      <c r="O42" s="90">
        <f t="shared" si="0"/>
        <v>2</v>
      </c>
      <c r="P42" s="91">
        <f t="shared" si="0"/>
        <v>12</v>
      </c>
    </row>
    <row r="43" spans="1:16" ht="15" customHeight="1">
      <c r="A43" s="87">
        <v>36</v>
      </c>
      <c r="B43" s="88" t="s">
        <v>280</v>
      </c>
      <c r="C43" s="89">
        <v>16</v>
      </c>
      <c r="D43" s="30">
        <v>32</v>
      </c>
      <c r="E43" s="89">
        <v>4</v>
      </c>
      <c r="F43" s="30">
        <v>9</v>
      </c>
      <c r="G43" s="89">
        <v>0</v>
      </c>
      <c r="H43" s="30">
        <v>0</v>
      </c>
      <c r="I43" s="89">
        <v>0</v>
      </c>
      <c r="J43" s="30">
        <v>0</v>
      </c>
      <c r="K43" s="89">
        <v>0</v>
      </c>
      <c r="L43" s="30">
        <v>0</v>
      </c>
      <c r="M43" s="89">
        <v>0</v>
      </c>
      <c r="N43" s="30">
        <v>0</v>
      </c>
      <c r="O43" s="90">
        <f t="shared" si="0"/>
        <v>20</v>
      </c>
      <c r="P43" s="91">
        <f t="shared" si="0"/>
        <v>41</v>
      </c>
    </row>
    <row r="44" spans="1:16" ht="15" customHeight="1">
      <c r="A44" s="87">
        <v>37</v>
      </c>
      <c r="B44" s="88" t="s">
        <v>203</v>
      </c>
      <c r="C44" s="89">
        <v>4</v>
      </c>
      <c r="D44" s="30">
        <v>3</v>
      </c>
      <c r="E44" s="89">
        <v>1</v>
      </c>
      <c r="F44" s="30">
        <v>1</v>
      </c>
      <c r="G44" s="89">
        <v>0</v>
      </c>
      <c r="H44" s="30">
        <v>0</v>
      </c>
      <c r="I44" s="89">
        <v>0</v>
      </c>
      <c r="J44" s="30">
        <v>0</v>
      </c>
      <c r="K44" s="89">
        <v>0</v>
      </c>
      <c r="L44" s="30">
        <v>0</v>
      </c>
      <c r="M44" s="89">
        <v>0</v>
      </c>
      <c r="N44" s="30">
        <v>0</v>
      </c>
      <c r="O44" s="90">
        <f t="shared" si="0"/>
        <v>5</v>
      </c>
      <c r="P44" s="91">
        <f t="shared" si="0"/>
        <v>4</v>
      </c>
    </row>
    <row r="45" spans="1:16" ht="15" customHeight="1">
      <c r="A45" s="87">
        <v>38</v>
      </c>
      <c r="B45" s="88" t="s">
        <v>281</v>
      </c>
      <c r="C45" s="89">
        <v>4</v>
      </c>
      <c r="D45" s="30">
        <v>26</v>
      </c>
      <c r="E45" s="89">
        <v>0</v>
      </c>
      <c r="F45" s="30">
        <v>0</v>
      </c>
      <c r="G45" s="89">
        <v>13</v>
      </c>
      <c r="H45" s="30">
        <v>227</v>
      </c>
      <c r="I45" s="89">
        <v>0</v>
      </c>
      <c r="J45" s="30">
        <v>0</v>
      </c>
      <c r="K45" s="89">
        <v>0</v>
      </c>
      <c r="L45" s="30">
        <v>0</v>
      </c>
      <c r="M45" s="89">
        <v>0</v>
      </c>
      <c r="N45" s="30">
        <v>0</v>
      </c>
      <c r="O45" s="90">
        <f t="shared" si="0"/>
        <v>17</v>
      </c>
      <c r="P45" s="91">
        <f t="shared" si="0"/>
        <v>253</v>
      </c>
    </row>
    <row r="46" spans="1:16" ht="15" customHeight="1">
      <c r="A46" s="87">
        <v>39</v>
      </c>
      <c r="B46" s="88" t="s">
        <v>282</v>
      </c>
      <c r="C46" s="89">
        <v>58</v>
      </c>
      <c r="D46" s="30">
        <v>239</v>
      </c>
      <c r="E46" s="89">
        <v>3</v>
      </c>
      <c r="F46" s="30">
        <v>22</v>
      </c>
      <c r="G46" s="89">
        <v>0</v>
      </c>
      <c r="H46" s="30">
        <v>0</v>
      </c>
      <c r="I46" s="89">
        <v>0</v>
      </c>
      <c r="J46" s="30">
        <v>0</v>
      </c>
      <c r="K46" s="89">
        <v>0</v>
      </c>
      <c r="L46" s="30">
        <v>0</v>
      </c>
      <c r="M46" s="89">
        <v>9</v>
      </c>
      <c r="N46" s="30">
        <v>35</v>
      </c>
      <c r="O46" s="90">
        <f t="shared" si="0"/>
        <v>70</v>
      </c>
      <c r="P46" s="91">
        <f t="shared" si="0"/>
        <v>296</v>
      </c>
    </row>
    <row r="47" spans="1:16" ht="15" customHeight="1">
      <c r="A47" s="87">
        <v>40</v>
      </c>
      <c r="B47" s="88" t="s">
        <v>283</v>
      </c>
      <c r="C47" s="89">
        <v>1</v>
      </c>
      <c r="D47" s="30">
        <v>7</v>
      </c>
      <c r="E47" s="89">
        <v>1</v>
      </c>
      <c r="F47" s="30">
        <v>8</v>
      </c>
      <c r="G47" s="89">
        <v>2</v>
      </c>
      <c r="H47" s="30">
        <v>1</v>
      </c>
      <c r="I47" s="89">
        <v>0</v>
      </c>
      <c r="J47" s="30">
        <v>0</v>
      </c>
      <c r="K47" s="89">
        <v>0</v>
      </c>
      <c r="L47" s="30">
        <v>0</v>
      </c>
      <c r="M47" s="89">
        <v>3</v>
      </c>
      <c r="N47" s="30">
        <v>14</v>
      </c>
      <c r="O47" s="90">
        <f t="shared" si="0"/>
        <v>7</v>
      </c>
      <c r="P47" s="91">
        <f t="shared" si="0"/>
        <v>30</v>
      </c>
    </row>
    <row r="48" spans="1:16" ht="15" customHeight="1">
      <c r="A48" s="87">
        <v>41</v>
      </c>
      <c r="B48" s="88" t="s">
        <v>284</v>
      </c>
      <c r="C48" s="89">
        <v>0</v>
      </c>
      <c r="D48" s="30">
        <v>0</v>
      </c>
      <c r="E48" s="89">
        <v>0</v>
      </c>
      <c r="F48" s="30">
        <v>0</v>
      </c>
      <c r="G48" s="89">
        <v>0</v>
      </c>
      <c r="H48" s="30">
        <v>0</v>
      </c>
      <c r="I48" s="89">
        <v>0</v>
      </c>
      <c r="J48" s="30">
        <v>0</v>
      </c>
      <c r="K48" s="89">
        <v>0</v>
      </c>
      <c r="L48" s="30">
        <v>0</v>
      </c>
      <c r="M48" s="89">
        <v>0</v>
      </c>
      <c r="N48" s="30">
        <v>0</v>
      </c>
      <c r="O48" s="90">
        <f t="shared" si="0"/>
        <v>0</v>
      </c>
      <c r="P48" s="91">
        <f t="shared" si="0"/>
        <v>0</v>
      </c>
    </row>
    <row r="49" spans="1:16" ht="15" customHeight="1">
      <c r="A49" s="87">
        <v>42</v>
      </c>
      <c r="B49" s="88" t="s">
        <v>285</v>
      </c>
      <c r="C49" s="89">
        <v>0</v>
      </c>
      <c r="D49" s="30">
        <v>0</v>
      </c>
      <c r="E49" s="89">
        <v>0</v>
      </c>
      <c r="F49" s="30">
        <v>0</v>
      </c>
      <c r="G49" s="89">
        <v>0</v>
      </c>
      <c r="H49" s="30">
        <v>0</v>
      </c>
      <c r="I49" s="89">
        <v>0</v>
      </c>
      <c r="J49" s="30">
        <v>0</v>
      </c>
      <c r="K49" s="89">
        <v>0</v>
      </c>
      <c r="L49" s="30">
        <v>0</v>
      </c>
      <c r="M49" s="89">
        <v>0</v>
      </c>
      <c r="N49" s="30">
        <v>0</v>
      </c>
      <c r="O49" s="90">
        <f t="shared" si="0"/>
        <v>0</v>
      </c>
      <c r="P49" s="91">
        <f t="shared" si="0"/>
        <v>0</v>
      </c>
    </row>
    <row r="50" spans="1:16" ht="15" customHeight="1">
      <c r="A50" s="87">
        <v>43</v>
      </c>
      <c r="B50" s="88" t="s">
        <v>286</v>
      </c>
      <c r="C50" s="89">
        <v>0</v>
      </c>
      <c r="D50" s="30">
        <v>0</v>
      </c>
      <c r="E50" s="89">
        <v>0</v>
      </c>
      <c r="F50" s="30">
        <v>0</v>
      </c>
      <c r="G50" s="89">
        <v>0</v>
      </c>
      <c r="H50" s="30">
        <v>0</v>
      </c>
      <c r="I50" s="89">
        <v>0</v>
      </c>
      <c r="J50" s="30">
        <v>0</v>
      </c>
      <c r="K50" s="89">
        <v>0</v>
      </c>
      <c r="L50" s="30">
        <v>0</v>
      </c>
      <c r="M50" s="89">
        <v>0</v>
      </c>
      <c r="N50" s="30">
        <v>0</v>
      </c>
      <c r="O50" s="90">
        <f t="shared" si="0"/>
        <v>0</v>
      </c>
      <c r="P50" s="91">
        <f t="shared" si="0"/>
        <v>0</v>
      </c>
    </row>
    <row r="51" spans="1:16" ht="15" customHeight="1">
      <c r="A51" s="87">
        <v>44</v>
      </c>
      <c r="B51" s="88" t="s">
        <v>287</v>
      </c>
      <c r="C51" s="89">
        <v>0</v>
      </c>
      <c r="D51" s="30">
        <v>0</v>
      </c>
      <c r="E51" s="89">
        <v>0</v>
      </c>
      <c r="F51" s="30">
        <v>0</v>
      </c>
      <c r="G51" s="89">
        <v>0</v>
      </c>
      <c r="H51" s="30">
        <v>0</v>
      </c>
      <c r="I51" s="89">
        <v>0</v>
      </c>
      <c r="J51" s="30">
        <v>0</v>
      </c>
      <c r="K51" s="89">
        <v>0</v>
      </c>
      <c r="L51" s="30">
        <v>0</v>
      </c>
      <c r="M51" s="89">
        <v>0</v>
      </c>
      <c r="N51" s="30">
        <v>0</v>
      </c>
      <c r="O51" s="90">
        <f t="shared" si="0"/>
        <v>0</v>
      </c>
      <c r="P51" s="91">
        <f t="shared" si="0"/>
        <v>0</v>
      </c>
    </row>
    <row r="52" spans="1:16" ht="15" customHeight="1">
      <c r="A52" s="87">
        <v>45</v>
      </c>
      <c r="B52" s="88" t="s">
        <v>288</v>
      </c>
      <c r="C52" s="89">
        <v>0</v>
      </c>
      <c r="D52" s="30">
        <v>0</v>
      </c>
      <c r="E52" s="89">
        <v>0</v>
      </c>
      <c r="F52" s="30">
        <v>0</v>
      </c>
      <c r="G52" s="89">
        <v>0</v>
      </c>
      <c r="H52" s="30">
        <v>0</v>
      </c>
      <c r="I52" s="89">
        <v>0</v>
      </c>
      <c r="J52" s="30">
        <v>0</v>
      </c>
      <c r="K52" s="89">
        <v>0</v>
      </c>
      <c r="L52" s="30">
        <v>0</v>
      </c>
      <c r="M52" s="89">
        <v>0</v>
      </c>
      <c r="N52" s="30">
        <v>0</v>
      </c>
      <c r="O52" s="90">
        <f t="shared" si="0"/>
        <v>0</v>
      </c>
      <c r="P52" s="91">
        <f t="shared" si="0"/>
        <v>0</v>
      </c>
    </row>
    <row r="53" spans="1:16" ht="15" customHeight="1">
      <c r="A53" s="87">
        <v>46</v>
      </c>
      <c r="B53" s="88" t="s">
        <v>289</v>
      </c>
      <c r="C53" s="89">
        <v>0</v>
      </c>
      <c r="D53" s="30">
        <v>0</v>
      </c>
      <c r="E53" s="89">
        <v>0</v>
      </c>
      <c r="F53" s="30">
        <v>0</v>
      </c>
      <c r="G53" s="89">
        <v>0</v>
      </c>
      <c r="H53" s="30">
        <v>0</v>
      </c>
      <c r="I53" s="89">
        <v>0</v>
      </c>
      <c r="J53" s="30">
        <v>0</v>
      </c>
      <c r="K53" s="89">
        <v>0</v>
      </c>
      <c r="L53" s="30">
        <v>0</v>
      </c>
      <c r="M53" s="89">
        <v>0</v>
      </c>
      <c r="N53" s="30">
        <v>0</v>
      </c>
      <c r="O53" s="90">
        <f t="shared" si="0"/>
        <v>0</v>
      </c>
      <c r="P53" s="91">
        <f t="shared" si="0"/>
        <v>0</v>
      </c>
    </row>
    <row r="54" spans="1:16" s="472" customFormat="1" ht="15" customHeight="1">
      <c r="A54" s="93"/>
      <c r="B54" s="93" t="s">
        <v>268</v>
      </c>
      <c r="C54" s="94">
        <f>SUM(C35:C53)</f>
        <v>6326</v>
      </c>
      <c r="D54" s="95">
        <f aca="true" t="shared" si="3" ref="D54:N54">SUM(D35:D53)</f>
        <v>5607</v>
      </c>
      <c r="E54" s="94">
        <f t="shared" si="3"/>
        <v>327</v>
      </c>
      <c r="F54" s="95">
        <f t="shared" si="3"/>
        <v>1584</v>
      </c>
      <c r="G54" s="94">
        <f t="shared" si="3"/>
        <v>124</v>
      </c>
      <c r="H54" s="95">
        <f t="shared" si="3"/>
        <v>393</v>
      </c>
      <c r="I54" s="94">
        <f t="shared" si="3"/>
        <v>8</v>
      </c>
      <c r="J54" s="95">
        <f t="shared" si="3"/>
        <v>26</v>
      </c>
      <c r="K54" s="94">
        <f t="shared" si="3"/>
        <v>4</v>
      </c>
      <c r="L54" s="95">
        <f t="shared" si="3"/>
        <v>8</v>
      </c>
      <c r="M54" s="94">
        <f t="shared" si="3"/>
        <v>135</v>
      </c>
      <c r="N54" s="95">
        <f t="shared" si="3"/>
        <v>575</v>
      </c>
      <c r="O54" s="90">
        <f t="shared" si="0"/>
        <v>6924</v>
      </c>
      <c r="P54" s="91">
        <f t="shared" si="0"/>
        <v>8193</v>
      </c>
    </row>
    <row r="55" spans="1:16" ht="15" customHeight="1">
      <c r="A55" s="87">
        <v>47</v>
      </c>
      <c r="B55" s="88" t="s">
        <v>204</v>
      </c>
      <c r="C55" s="89">
        <v>54</v>
      </c>
      <c r="D55" s="30">
        <v>39</v>
      </c>
      <c r="E55" s="89">
        <v>0</v>
      </c>
      <c r="F55" s="30">
        <v>0</v>
      </c>
      <c r="G55" s="89">
        <v>0</v>
      </c>
      <c r="H55" s="30">
        <v>0</v>
      </c>
      <c r="I55" s="89">
        <v>0</v>
      </c>
      <c r="J55" s="30">
        <v>0</v>
      </c>
      <c r="K55" s="89">
        <v>0</v>
      </c>
      <c r="L55" s="30">
        <v>0</v>
      </c>
      <c r="M55" s="89">
        <v>218</v>
      </c>
      <c r="N55" s="30">
        <v>168</v>
      </c>
      <c r="O55" s="90">
        <f t="shared" si="0"/>
        <v>272</v>
      </c>
      <c r="P55" s="91">
        <f t="shared" si="0"/>
        <v>207</v>
      </c>
    </row>
    <row r="56" spans="1:16" ht="15" customHeight="1">
      <c r="A56" s="87">
        <v>48</v>
      </c>
      <c r="B56" s="88" t="s">
        <v>191</v>
      </c>
      <c r="C56" s="89">
        <v>1294</v>
      </c>
      <c r="D56" s="30">
        <v>1688</v>
      </c>
      <c r="E56" s="89">
        <v>101</v>
      </c>
      <c r="F56" s="30">
        <v>104</v>
      </c>
      <c r="G56" s="89">
        <v>412</v>
      </c>
      <c r="H56" s="30">
        <v>388</v>
      </c>
      <c r="I56" s="89">
        <v>0</v>
      </c>
      <c r="J56" s="30">
        <v>0</v>
      </c>
      <c r="K56" s="89">
        <v>323</v>
      </c>
      <c r="L56" s="30">
        <v>253</v>
      </c>
      <c r="M56" s="89">
        <v>348</v>
      </c>
      <c r="N56" s="30">
        <v>308</v>
      </c>
      <c r="O56" s="90">
        <v>2478</v>
      </c>
      <c r="P56" s="91">
        <v>2741</v>
      </c>
    </row>
    <row r="57" spans="1:16" ht="15" customHeight="1">
      <c r="A57" s="87">
        <v>49</v>
      </c>
      <c r="B57" s="88" t="s">
        <v>209</v>
      </c>
      <c r="C57" s="30">
        <v>26</v>
      </c>
      <c r="D57" s="30">
        <v>32</v>
      </c>
      <c r="E57" s="30">
        <v>2</v>
      </c>
      <c r="F57" s="30">
        <v>2</v>
      </c>
      <c r="G57" s="30">
        <v>2</v>
      </c>
      <c r="H57" s="30">
        <v>3</v>
      </c>
      <c r="I57" s="30">
        <v>0</v>
      </c>
      <c r="J57" s="30">
        <v>0</v>
      </c>
      <c r="K57" s="30">
        <v>0</v>
      </c>
      <c r="L57" s="30">
        <v>0</v>
      </c>
      <c r="M57" s="30">
        <v>17</v>
      </c>
      <c r="N57" s="30">
        <v>21</v>
      </c>
      <c r="O57" s="90">
        <f>C57+E57+G57+I57+K57+M57</f>
        <v>47</v>
      </c>
      <c r="P57" s="91">
        <f>D57+F57+H57+J57+L57+N57</f>
        <v>58</v>
      </c>
    </row>
    <row r="58" spans="1:16" s="472" customFormat="1" ht="15" customHeight="1">
      <c r="A58" s="93"/>
      <c r="B58" s="93" t="s">
        <v>268</v>
      </c>
      <c r="C58" s="94">
        <f>SUM(C55:C57)</f>
        <v>1374</v>
      </c>
      <c r="D58" s="95">
        <f aca="true" t="shared" si="4" ref="D58:N58">SUM(D55:D57)</f>
        <v>1759</v>
      </c>
      <c r="E58" s="94">
        <f t="shared" si="4"/>
        <v>103</v>
      </c>
      <c r="F58" s="95">
        <f t="shared" si="4"/>
        <v>106</v>
      </c>
      <c r="G58" s="94">
        <f t="shared" si="4"/>
        <v>414</v>
      </c>
      <c r="H58" s="95">
        <f t="shared" si="4"/>
        <v>391</v>
      </c>
      <c r="I58" s="94">
        <f t="shared" si="4"/>
        <v>0</v>
      </c>
      <c r="J58" s="95">
        <f t="shared" si="4"/>
        <v>0</v>
      </c>
      <c r="K58" s="94">
        <f t="shared" si="4"/>
        <v>323</v>
      </c>
      <c r="L58" s="95">
        <f t="shared" si="4"/>
        <v>253</v>
      </c>
      <c r="M58" s="94">
        <f t="shared" si="4"/>
        <v>583</v>
      </c>
      <c r="N58" s="95">
        <f t="shared" si="4"/>
        <v>497</v>
      </c>
      <c r="O58" s="90">
        <f t="shared" si="0"/>
        <v>2797</v>
      </c>
      <c r="P58" s="91">
        <f t="shared" si="0"/>
        <v>3006</v>
      </c>
    </row>
    <row r="59" spans="1:16" ht="15" customHeight="1">
      <c r="A59" s="87">
        <v>50</v>
      </c>
      <c r="B59" s="88" t="s">
        <v>290</v>
      </c>
      <c r="C59" s="89"/>
      <c r="D59" s="30"/>
      <c r="E59" s="89"/>
      <c r="F59" s="30"/>
      <c r="G59" s="89"/>
      <c r="H59" s="30"/>
      <c r="I59" s="89"/>
      <c r="J59" s="30"/>
      <c r="K59" s="89"/>
      <c r="L59" s="30"/>
      <c r="M59" s="89"/>
      <c r="N59" s="30"/>
      <c r="O59" s="90"/>
      <c r="P59" s="91"/>
    </row>
    <row r="60" spans="1:16" ht="15" customHeight="1">
      <c r="A60" s="87">
        <v>51</v>
      </c>
      <c r="B60" s="88" t="s">
        <v>291</v>
      </c>
      <c r="C60" s="89"/>
      <c r="D60" s="30"/>
      <c r="E60" s="89"/>
      <c r="F60" s="30"/>
      <c r="G60" s="89"/>
      <c r="H60" s="30"/>
      <c r="I60" s="89"/>
      <c r="J60" s="30"/>
      <c r="K60" s="89"/>
      <c r="L60" s="30"/>
      <c r="M60" s="89"/>
      <c r="N60" s="30"/>
      <c r="O60" s="90"/>
      <c r="P60" s="91"/>
    </row>
    <row r="61" spans="1:16" s="472" customFormat="1" ht="15" customHeight="1">
      <c r="A61" s="93"/>
      <c r="B61" s="93" t="s">
        <v>268</v>
      </c>
      <c r="C61" s="94">
        <f>SUM(C59:C60)</f>
        <v>0</v>
      </c>
      <c r="D61" s="95">
        <f aca="true" t="shared" si="5" ref="D61:N61">SUM(D59:D60)</f>
        <v>0</v>
      </c>
      <c r="E61" s="94">
        <f t="shared" si="5"/>
        <v>0</v>
      </c>
      <c r="F61" s="95">
        <f t="shared" si="5"/>
        <v>0</v>
      </c>
      <c r="G61" s="94">
        <f t="shared" si="5"/>
        <v>0</v>
      </c>
      <c r="H61" s="95">
        <f t="shared" si="5"/>
        <v>0</v>
      </c>
      <c r="I61" s="94">
        <f t="shared" si="5"/>
        <v>0</v>
      </c>
      <c r="J61" s="95">
        <f t="shared" si="5"/>
        <v>0</v>
      </c>
      <c r="K61" s="94">
        <f t="shared" si="5"/>
        <v>0</v>
      </c>
      <c r="L61" s="95">
        <f t="shared" si="5"/>
        <v>0</v>
      </c>
      <c r="M61" s="94">
        <f t="shared" si="5"/>
        <v>0</v>
      </c>
      <c r="N61" s="95">
        <f t="shared" si="5"/>
        <v>0</v>
      </c>
      <c r="O61" s="90">
        <f t="shared" si="0"/>
        <v>0</v>
      </c>
      <c r="P61" s="91">
        <f t="shared" si="0"/>
        <v>0</v>
      </c>
    </row>
    <row r="62" spans="1:16" s="472" customFormat="1" ht="15" customHeight="1">
      <c r="A62" s="590" t="s">
        <v>0</v>
      </c>
      <c r="B62" s="591"/>
      <c r="C62" s="94">
        <f>SUM(C61,C58,C54,C34,C27)</f>
        <v>28173</v>
      </c>
      <c r="D62" s="95">
        <f aca="true" t="shared" si="6" ref="D62:N62">SUM(D61,D58,D54,D34,D27)</f>
        <v>60774</v>
      </c>
      <c r="E62" s="94">
        <f t="shared" si="6"/>
        <v>4301</v>
      </c>
      <c r="F62" s="95">
        <f t="shared" si="6"/>
        <v>37657</v>
      </c>
      <c r="G62" s="94">
        <f t="shared" si="6"/>
        <v>2775</v>
      </c>
      <c r="H62" s="95">
        <f t="shared" si="6"/>
        <v>4521</v>
      </c>
      <c r="I62" s="94">
        <f t="shared" si="6"/>
        <v>207</v>
      </c>
      <c r="J62" s="95">
        <f t="shared" si="6"/>
        <v>742</v>
      </c>
      <c r="K62" s="94">
        <f t="shared" si="6"/>
        <v>709</v>
      </c>
      <c r="L62" s="95">
        <f t="shared" si="6"/>
        <v>837</v>
      </c>
      <c r="M62" s="94">
        <f t="shared" si="6"/>
        <v>3780</v>
      </c>
      <c r="N62" s="95">
        <f t="shared" si="6"/>
        <v>19260</v>
      </c>
      <c r="O62" s="94">
        <f>C62+E62+G62+I62+K62+M62</f>
        <v>39945</v>
      </c>
      <c r="P62" s="95">
        <f>D62+F62+H62+J62+L62+N62</f>
        <v>123791</v>
      </c>
    </row>
  </sheetData>
  <sheetProtection/>
  <mergeCells count="16">
    <mergeCell ref="B4:B5"/>
    <mergeCell ref="C4:D4"/>
    <mergeCell ref="E4:F4"/>
    <mergeCell ref="G4:H4"/>
    <mergeCell ref="I4:J4"/>
    <mergeCell ref="K4:L4"/>
    <mergeCell ref="A62:B62"/>
    <mergeCell ref="A1:P1"/>
    <mergeCell ref="A2:P2"/>
    <mergeCell ref="N3:O3"/>
    <mergeCell ref="H3:I3"/>
    <mergeCell ref="J3:K3"/>
    <mergeCell ref="L3:M3"/>
    <mergeCell ref="M4:N4"/>
    <mergeCell ref="O4:P4"/>
    <mergeCell ref="A4:A5"/>
  </mergeCells>
  <conditionalFormatting sqref="H3 J3 L3 P3">
    <cfRule type="cellIs" priority="2" dxfId="120" operator="lessThan">
      <formula>0</formula>
    </cfRule>
  </conditionalFormatting>
  <conditionalFormatting sqref="N3">
    <cfRule type="cellIs" priority="1" dxfId="120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0"/>
  </sheetPr>
  <dimension ref="A1:P62"/>
  <sheetViews>
    <sheetView zoomScalePageLayoutView="0" workbookViewId="0" topLeftCell="A1">
      <pane xSplit="2" ySplit="5" topLeftCell="C33" activePane="bottomRight" state="frozen"/>
      <selection pane="topLeft" activeCell="K4" sqref="K4:L6"/>
      <selection pane="topRight" activeCell="K4" sqref="K4:L6"/>
      <selection pane="bottomLeft" activeCell="K4" sqref="K4:L6"/>
      <selection pane="bottomRight" activeCell="S52" sqref="S52"/>
    </sheetView>
  </sheetViews>
  <sheetFormatPr defaultColWidth="9.140625" defaultRowHeight="12.75"/>
  <cols>
    <col min="1" max="1" width="6.57421875" style="68" customWidth="1"/>
    <col min="2" max="2" width="27.7109375" style="68" bestFit="1" customWidth="1"/>
    <col min="3" max="3" width="7.00390625" style="68" bestFit="1" customWidth="1"/>
    <col min="4" max="4" width="7.00390625" style="31" bestFit="1" customWidth="1"/>
    <col min="5" max="5" width="6.00390625" style="68" bestFit="1" customWidth="1"/>
    <col min="6" max="6" width="7.00390625" style="31" bestFit="1" customWidth="1"/>
    <col min="7" max="7" width="6.00390625" style="68" bestFit="1" customWidth="1"/>
    <col min="8" max="8" width="6.00390625" style="31" bestFit="1" customWidth="1"/>
    <col min="9" max="9" width="4.140625" style="68" bestFit="1" customWidth="1"/>
    <col min="10" max="10" width="5.421875" style="31" bestFit="1" customWidth="1"/>
    <col min="11" max="11" width="5.00390625" style="68" bestFit="1" customWidth="1"/>
    <col min="12" max="12" width="6.00390625" style="31" bestFit="1" customWidth="1"/>
    <col min="13" max="13" width="6.00390625" style="68" bestFit="1" customWidth="1"/>
    <col min="14" max="14" width="7.00390625" style="31" bestFit="1" customWidth="1"/>
    <col min="15" max="15" width="7.00390625" style="68" bestFit="1" customWidth="1"/>
    <col min="16" max="16" width="7.00390625" style="31" bestFit="1" customWidth="1"/>
    <col min="17" max="16384" width="9.140625" style="68" customWidth="1"/>
  </cols>
  <sheetData>
    <row r="1" spans="1:16" ht="15.75">
      <c r="A1" s="569" t="s">
        <v>509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</row>
    <row r="2" spans="1:16" ht="15.75">
      <c r="A2" s="570" t="s">
        <v>103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</row>
    <row r="3" spans="1:16" ht="14.25">
      <c r="A3" s="13"/>
      <c r="B3" s="14" t="s">
        <v>14</v>
      </c>
      <c r="C3" s="15"/>
      <c r="D3" s="16"/>
      <c r="E3" s="16"/>
      <c r="F3" s="16"/>
      <c r="G3" s="16"/>
      <c r="H3" s="556"/>
      <c r="I3" s="556"/>
      <c r="J3" s="556"/>
      <c r="K3" s="556"/>
      <c r="L3" s="556"/>
      <c r="M3" s="556"/>
      <c r="N3" s="556" t="s">
        <v>185</v>
      </c>
      <c r="O3" s="556"/>
      <c r="P3" s="323"/>
    </row>
    <row r="4" spans="1:16" ht="12.75">
      <c r="A4" s="553" t="s">
        <v>3</v>
      </c>
      <c r="B4" s="553" t="s">
        <v>4</v>
      </c>
      <c r="C4" s="549" t="s">
        <v>60</v>
      </c>
      <c r="D4" s="550"/>
      <c r="E4" s="549" t="s">
        <v>61</v>
      </c>
      <c r="F4" s="550"/>
      <c r="G4" s="549" t="s">
        <v>62</v>
      </c>
      <c r="H4" s="550"/>
      <c r="I4" s="549" t="s">
        <v>63</v>
      </c>
      <c r="J4" s="550"/>
      <c r="K4" s="549" t="s">
        <v>64</v>
      </c>
      <c r="L4" s="550"/>
      <c r="M4" s="549" t="s">
        <v>65</v>
      </c>
      <c r="N4" s="550"/>
      <c r="O4" s="549" t="s">
        <v>0</v>
      </c>
      <c r="P4" s="550"/>
    </row>
    <row r="5" spans="1:16" ht="12.75">
      <c r="A5" s="554"/>
      <c r="B5" s="554"/>
      <c r="C5" s="21" t="s">
        <v>22</v>
      </c>
      <c r="D5" s="29" t="s">
        <v>50</v>
      </c>
      <c r="E5" s="21" t="s">
        <v>22</v>
      </c>
      <c r="F5" s="29" t="s">
        <v>50</v>
      </c>
      <c r="G5" s="21" t="s">
        <v>22</v>
      </c>
      <c r="H5" s="29" t="s">
        <v>50</v>
      </c>
      <c r="I5" s="21" t="s">
        <v>22</v>
      </c>
      <c r="J5" s="29" t="s">
        <v>50</v>
      </c>
      <c r="K5" s="21" t="s">
        <v>22</v>
      </c>
      <c r="L5" s="29" t="s">
        <v>50</v>
      </c>
      <c r="M5" s="21" t="s">
        <v>22</v>
      </c>
      <c r="N5" s="29" t="s">
        <v>50</v>
      </c>
      <c r="O5" s="21" t="s">
        <v>22</v>
      </c>
      <c r="P5" s="29" t="s">
        <v>50</v>
      </c>
    </row>
    <row r="6" spans="1:16" ht="15" customHeight="1">
      <c r="A6" s="87">
        <v>1</v>
      </c>
      <c r="B6" s="88" t="s">
        <v>251</v>
      </c>
      <c r="C6" s="89">
        <v>6055</v>
      </c>
      <c r="D6" s="30">
        <v>39014</v>
      </c>
      <c r="E6" s="89">
        <v>1928</v>
      </c>
      <c r="F6" s="30">
        <v>2568</v>
      </c>
      <c r="G6" s="89">
        <v>2801</v>
      </c>
      <c r="H6" s="30">
        <v>6886</v>
      </c>
      <c r="I6" s="89">
        <v>179</v>
      </c>
      <c r="J6" s="30">
        <v>384</v>
      </c>
      <c r="K6" s="89">
        <v>0</v>
      </c>
      <c r="L6" s="30">
        <v>0</v>
      </c>
      <c r="M6" s="89">
        <v>371</v>
      </c>
      <c r="N6" s="30">
        <v>565</v>
      </c>
      <c r="O6" s="90">
        <f>C6+E6+G6+I6+K6+M6</f>
        <v>11334</v>
      </c>
      <c r="P6" s="90">
        <f>D6+F6+H6+J6+L6+N6</f>
        <v>49417</v>
      </c>
    </row>
    <row r="7" spans="1:16" ht="15" customHeight="1">
      <c r="A7" s="87">
        <v>2</v>
      </c>
      <c r="B7" s="88" t="s">
        <v>252</v>
      </c>
      <c r="C7" s="89">
        <v>0</v>
      </c>
      <c r="D7" s="30">
        <v>0</v>
      </c>
      <c r="E7" s="89">
        <v>0</v>
      </c>
      <c r="F7" s="30">
        <v>0</v>
      </c>
      <c r="G7" s="89">
        <v>0</v>
      </c>
      <c r="H7" s="30">
        <v>0</v>
      </c>
      <c r="I7" s="89">
        <v>0</v>
      </c>
      <c r="J7" s="30">
        <v>0</v>
      </c>
      <c r="K7" s="89">
        <v>0</v>
      </c>
      <c r="L7" s="30">
        <v>0</v>
      </c>
      <c r="M7" s="89">
        <v>0</v>
      </c>
      <c r="N7" s="30">
        <v>0</v>
      </c>
      <c r="O7" s="90">
        <f aca="true" t="shared" si="0" ref="O7:P22">C7+E7+G7+I7+K7+M7</f>
        <v>0</v>
      </c>
      <c r="P7" s="90">
        <f t="shared" si="0"/>
        <v>0</v>
      </c>
    </row>
    <row r="8" spans="1:16" ht="15" customHeight="1">
      <c r="A8" s="87">
        <v>3</v>
      </c>
      <c r="B8" s="88" t="s">
        <v>253</v>
      </c>
      <c r="C8" s="89">
        <v>2969</v>
      </c>
      <c r="D8" s="30">
        <v>5383</v>
      </c>
      <c r="E8" s="89">
        <v>467</v>
      </c>
      <c r="F8" s="30">
        <v>15928</v>
      </c>
      <c r="G8" s="89">
        <v>287</v>
      </c>
      <c r="H8" s="30">
        <v>1389</v>
      </c>
      <c r="I8" s="89">
        <v>19</v>
      </c>
      <c r="J8" s="30">
        <v>28</v>
      </c>
      <c r="K8" s="89">
        <v>30</v>
      </c>
      <c r="L8" s="30">
        <v>85</v>
      </c>
      <c r="M8" s="89">
        <v>2137</v>
      </c>
      <c r="N8" s="30">
        <v>41907</v>
      </c>
      <c r="O8" s="90">
        <f t="shared" si="0"/>
        <v>5909</v>
      </c>
      <c r="P8" s="90">
        <f t="shared" si="0"/>
        <v>64720</v>
      </c>
    </row>
    <row r="9" spans="1:16" ht="15" customHeight="1">
      <c r="A9" s="87">
        <v>4</v>
      </c>
      <c r="B9" s="88" t="s">
        <v>254</v>
      </c>
      <c r="C9" s="89">
        <v>18186</v>
      </c>
      <c r="D9" s="30">
        <v>37868</v>
      </c>
      <c r="E9" s="89">
        <v>889</v>
      </c>
      <c r="F9" s="30">
        <v>191808</v>
      </c>
      <c r="G9" s="89">
        <v>778</v>
      </c>
      <c r="H9" s="30">
        <v>2317</v>
      </c>
      <c r="I9" s="89">
        <v>2</v>
      </c>
      <c r="J9" s="30">
        <v>7</v>
      </c>
      <c r="K9" s="89">
        <v>31</v>
      </c>
      <c r="L9" s="30">
        <v>64</v>
      </c>
      <c r="M9" s="89">
        <v>6888</v>
      </c>
      <c r="N9" s="30">
        <v>2742</v>
      </c>
      <c r="O9" s="90">
        <f t="shared" si="0"/>
        <v>26774</v>
      </c>
      <c r="P9" s="90">
        <f t="shared" si="0"/>
        <v>234806</v>
      </c>
    </row>
    <row r="10" spans="1:16" ht="15" customHeight="1">
      <c r="A10" s="87">
        <v>5</v>
      </c>
      <c r="B10" s="88" t="s">
        <v>255</v>
      </c>
      <c r="C10" s="89">
        <v>3396</v>
      </c>
      <c r="D10" s="30">
        <v>7484</v>
      </c>
      <c r="E10" s="89">
        <v>3912</v>
      </c>
      <c r="F10" s="30">
        <v>7650</v>
      </c>
      <c r="G10" s="89">
        <v>205</v>
      </c>
      <c r="H10" s="30">
        <v>408</v>
      </c>
      <c r="I10" s="89">
        <v>2</v>
      </c>
      <c r="J10" s="30">
        <v>30</v>
      </c>
      <c r="K10" s="89">
        <v>181</v>
      </c>
      <c r="L10" s="30">
        <v>165</v>
      </c>
      <c r="M10" s="89">
        <v>825</v>
      </c>
      <c r="N10" s="30">
        <v>5798</v>
      </c>
      <c r="O10" s="90">
        <f t="shared" si="0"/>
        <v>8521</v>
      </c>
      <c r="P10" s="90">
        <f t="shared" si="0"/>
        <v>21535</v>
      </c>
    </row>
    <row r="11" spans="1:16" ht="15" customHeight="1">
      <c r="A11" s="87">
        <v>6</v>
      </c>
      <c r="B11" s="88" t="s">
        <v>256</v>
      </c>
      <c r="C11" s="89">
        <v>3389</v>
      </c>
      <c r="D11" s="30">
        <v>4952</v>
      </c>
      <c r="E11" s="89">
        <v>1346</v>
      </c>
      <c r="F11" s="30">
        <v>4461</v>
      </c>
      <c r="G11" s="89">
        <v>1042</v>
      </c>
      <c r="H11" s="30">
        <v>5442</v>
      </c>
      <c r="I11" s="89">
        <v>45</v>
      </c>
      <c r="J11" s="30">
        <v>288</v>
      </c>
      <c r="K11" s="89">
        <v>258</v>
      </c>
      <c r="L11" s="30">
        <v>1980</v>
      </c>
      <c r="M11" s="89">
        <v>772</v>
      </c>
      <c r="N11" s="30">
        <v>3371</v>
      </c>
      <c r="O11" s="90">
        <f t="shared" si="0"/>
        <v>6852</v>
      </c>
      <c r="P11" s="90">
        <f t="shared" si="0"/>
        <v>20494</v>
      </c>
    </row>
    <row r="12" spans="1:16" ht="15" customHeight="1">
      <c r="A12" s="87">
        <v>7</v>
      </c>
      <c r="B12" s="88" t="s">
        <v>257</v>
      </c>
      <c r="C12" s="89">
        <v>32762</v>
      </c>
      <c r="D12" s="30">
        <v>33002</v>
      </c>
      <c r="E12" s="89">
        <v>14970</v>
      </c>
      <c r="F12" s="30">
        <v>14158</v>
      </c>
      <c r="G12" s="89">
        <v>3299</v>
      </c>
      <c r="H12" s="30">
        <v>3751</v>
      </c>
      <c r="I12" s="89">
        <v>2</v>
      </c>
      <c r="J12" s="30">
        <v>10</v>
      </c>
      <c r="K12" s="89">
        <v>2909</v>
      </c>
      <c r="L12" s="30">
        <v>3920</v>
      </c>
      <c r="M12" s="89">
        <v>16952</v>
      </c>
      <c r="N12" s="30">
        <v>17001</v>
      </c>
      <c r="O12" s="90">
        <f t="shared" si="0"/>
        <v>70894</v>
      </c>
      <c r="P12" s="90">
        <f t="shared" si="0"/>
        <v>71842</v>
      </c>
    </row>
    <row r="13" spans="1:16" ht="15" customHeight="1">
      <c r="A13" s="87">
        <v>8</v>
      </c>
      <c r="B13" s="88" t="s">
        <v>194</v>
      </c>
      <c r="C13" s="89">
        <v>656</v>
      </c>
      <c r="D13" s="30">
        <v>2055</v>
      </c>
      <c r="E13" s="89">
        <v>145</v>
      </c>
      <c r="F13" s="30">
        <v>1433</v>
      </c>
      <c r="G13" s="89">
        <v>103</v>
      </c>
      <c r="H13" s="30">
        <v>270</v>
      </c>
      <c r="I13" s="89">
        <v>0</v>
      </c>
      <c r="J13" s="30">
        <v>0</v>
      </c>
      <c r="K13" s="89">
        <v>3</v>
      </c>
      <c r="L13" s="30">
        <v>4</v>
      </c>
      <c r="M13" s="89">
        <v>215</v>
      </c>
      <c r="N13" s="30">
        <v>2913</v>
      </c>
      <c r="O13" s="90">
        <f t="shared" si="0"/>
        <v>1122</v>
      </c>
      <c r="P13" s="90">
        <f t="shared" si="0"/>
        <v>6675</v>
      </c>
    </row>
    <row r="14" spans="1:16" ht="15" customHeight="1">
      <c r="A14" s="87">
        <v>9</v>
      </c>
      <c r="B14" s="88" t="s">
        <v>199</v>
      </c>
      <c r="C14" s="89">
        <v>1761</v>
      </c>
      <c r="D14" s="30">
        <v>3070</v>
      </c>
      <c r="E14" s="89">
        <v>119</v>
      </c>
      <c r="F14" s="30">
        <v>560</v>
      </c>
      <c r="G14" s="89">
        <v>48</v>
      </c>
      <c r="H14" s="30">
        <v>113</v>
      </c>
      <c r="I14" s="89">
        <v>4</v>
      </c>
      <c r="J14" s="30">
        <v>5</v>
      </c>
      <c r="K14" s="89">
        <v>3</v>
      </c>
      <c r="L14" s="30">
        <v>3</v>
      </c>
      <c r="M14" s="89">
        <v>560</v>
      </c>
      <c r="N14" s="30">
        <v>1856</v>
      </c>
      <c r="O14" s="90">
        <f t="shared" si="0"/>
        <v>2495</v>
      </c>
      <c r="P14" s="90">
        <f t="shared" si="0"/>
        <v>5607</v>
      </c>
    </row>
    <row r="15" spans="1:16" ht="15" customHeight="1">
      <c r="A15" s="87">
        <v>10</v>
      </c>
      <c r="B15" s="88" t="s">
        <v>258</v>
      </c>
      <c r="C15" s="89">
        <v>2070</v>
      </c>
      <c r="D15" s="30">
        <v>2833</v>
      </c>
      <c r="E15" s="89">
        <v>104</v>
      </c>
      <c r="F15" s="30">
        <v>904</v>
      </c>
      <c r="G15" s="89">
        <v>127</v>
      </c>
      <c r="H15" s="30">
        <v>852</v>
      </c>
      <c r="I15" s="89">
        <v>0</v>
      </c>
      <c r="J15" s="30">
        <v>0</v>
      </c>
      <c r="K15" s="89">
        <v>8</v>
      </c>
      <c r="L15" s="30">
        <v>24</v>
      </c>
      <c r="M15" s="89">
        <v>631</v>
      </c>
      <c r="N15" s="30">
        <v>7917</v>
      </c>
      <c r="O15" s="90">
        <f t="shared" si="0"/>
        <v>2940</v>
      </c>
      <c r="P15" s="90">
        <f t="shared" si="0"/>
        <v>12530</v>
      </c>
    </row>
    <row r="16" spans="1:16" ht="15" customHeight="1">
      <c r="A16" s="87">
        <v>11</v>
      </c>
      <c r="B16" s="88" t="s">
        <v>259</v>
      </c>
      <c r="C16" s="89">
        <v>489</v>
      </c>
      <c r="D16" s="30">
        <v>356</v>
      </c>
      <c r="E16" s="89">
        <v>156</v>
      </c>
      <c r="F16" s="30">
        <v>186</v>
      </c>
      <c r="G16" s="89">
        <v>104</v>
      </c>
      <c r="H16" s="30">
        <v>94</v>
      </c>
      <c r="I16" s="89">
        <v>0</v>
      </c>
      <c r="J16" s="30">
        <v>0</v>
      </c>
      <c r="K16" s="89">
        <v>0</v>
      </c>
      <c r="L16" s="30">
        <v>0</v>
      </c>
      <c r="M16" s="89">
        <v>0</v>
      </c>
      <c r="N16" s="30">
        <v>0</v>
      </c>
      <c r="O16" s="90">
        <f t="shared" si="0"/>
        <v>749</v>
      </c>
      <c r="P16" s="90">
        <f t="shared" si="0"/>
        <v>636</v>
      </c>
    </row>
    <row r="17" spans="1:16" ht="15" customHeight="1">
      <c r="A17" s="87">
        <v>12</v>
      </c>
      <c r="B17" s="88" t="s">
        <v>260</v>
      </c>
      <c r="C17" s="89">
        <v>474</v>
      </c>
      <c r="D17" s="30">
        <v>668</v>
      </c>
      <c r="E17" s="89">
        <v>56</v>
      </c>
      <c r="F17" s="30">
        <v>203</v>
      </c>
      <c r="G17" s="89">
        <v>66</v>
      </c>
      <c r="H17" s="30">
        <v>102</v>
      </c>
      <c r="I17" s="89">
        <v>0</v>
      </c>
      <c r="J17" s="30">
        <v>0</v>
      </c>
      <c r="K17" s="89">
        <v>9</v>
      </c>
      <c r="L17" s="30">
        <v>96</v>
      </c>
      <c r="M17" s="89">
        <v>9</v>
      </c>
      <c r="N17" s="30">
        <v>52</v>
      </c>
      <c r="O17" s="90">
        <f t="shared" si="0"/>
        <v>614</v>
      </c>
      <c r="P17" s="90">
        <f t="shared" si="0"/>
        <v>1121</v>
      </c>
    </row>
    <row r="18" spans="1:16" ht="15" customHeight="1">
      <c r="A18" s="87">
        <v>13</v>
      </c>
      <c r="B18" s="88" t="s">
        <v>261</v>
      </c>
      <c r="C18" s="89">
        <v>1289</v>
      </c>
      <c r="D18" s="30">
        <v>17821</v>
      </c>
      <c r="E18" s="89">
        <v>268</v>
      </c>
      <c r="F18" s="30">
        <v>1024</v>
      </c>
      <c r="G18" s="89">
        <v>110</v>
      </c>
      <c r="H18" s="30">
        <v>443</v>
      </c>
      <c r="I18" s="89">
        <v>0</v>
      </c>
      <c r="J18" s="30">
        <v>0</v>
      </c>
      <c r="K18" s="89">
        <v>8</v>
      </c>
      <c r="L18" s="30">
        <v>15</v>
      </c>
      <c r="M18" s="89">
        <v>119</v>
      </c>
      <c r="N18" s="30">
        <v>1014</v>
      </c>
      <c r="O18" s="90">
        <f t="shared" si="0"/>
        <v>1794</v>
      </c>
      <c r="P18" s="90">
        <f t="shared" si="0"/>
        <v>20317</v>
      </c>
    </row>
    <row r="19" spans="1:16" ht="15" customHeight="1">
      <c r="A19" s="87">
        <v>14</v>
      </c>
      <c r="B19" s="88" t="s">
        <v>262</v>
      </c>
      <c r="C19" s="89">
        <v>388</v>
      </c>
      <c r="D19" s="30">
        <v>693</v>
      </c>
      <c r="E19" s="89">
        <v>536</v>
      </c>
      <c r="F19" s="30">
        <v>3974</v>
      </c>
      <c r="G19" s="89">
        <v>4</v>
      </c>
      <c r="H19" s="30">
        <v>10</v>
      </c>
      <c r="I19" s="89">
        <v>0</v>
      </c>
      <c r="J19" s="30">
        <v>0</v>
      </c>
      <c r="K19" s="89">
        <v>0</v>
      </c>
      <c r="L19" s="30">
        <v>0</v>
      </c>
      <c r="M19" s="89">
        <v>24</v>
      </c>
      <c r="N19" s="30">
        <v>36</v>
      </c>
      <c r="O19" s="90">
        <f t="shared" si="0"/>
        <v>952</v>
      </c>
      <c r="P19" s="90">
        <f t="shared" si="0"/>
        <v>4713</v>
      </c>
    </row>
    <row r="20" spans="1:16" ht="15" customHeight="1">
      <c r="A20" s="87">
        <v>15</v>
      </c>
      <c r="B20" s="88" t="s">
        <v>263</v>
      </c>
      <c r="C20" s="89">
        <v>6145</v>
      </c>
      <c r="D20" s="30">
        <v>14293</v>
      </c>
      <c r="E20" s="89">
        <v>872</v>
      </c>
      <c r="F20" s="30">
        <v>8794</v>
      </c>
      <c r="G20" s="89">
        <v>467</v>
      </c>
      <c r="H20" s="30">
        <v>1051</v>
      </c>
      <c r="I20" s="89">
        <v>6</v>
      </c>
      <c r="J20" s="30">
        <v>6</v>
      </c>
      <c r="K20" s="89">
        <v>27</v>
      </c>
      <c r="L20" s="30">
        <v>34</v>
      </c>
      <c r="M20" s="89">
        <v>1530</v>
      </c>
      <c r="N20" s="30">
        <v>8894</v>
      </c>
      <c r="O20" s="90">
        <f t="shared" si="0"/>
        <v>9047</v>
      </c>
      <c r="P20" s="90">
        <f t="shared" si="0"/>
        <v>33072</v>
      </c>
    </row>
    <row r="21" spans="1:16" ht="15" customHeight="1">
      <c r="A21" s="87">
        <v>16</v>
      </c>
      <c r="B21" s="88" t="s">
        <v>264</v>
      </c>
      <c r="C21" s="89">
        <v>1685</v>
      </c>
      <c r="D21" s="30">
        <v>2843</v>
      </c>
      <c r="E21" s="89">
        <v>168</v>
      </c>
      <c r="F21" s="30">
        <v>1479</v>
      </c>
      <c r="G21" s="89">
        <v>48</v>
      </c>
      <c r="H21" s="30">
        <v>125</v>
      </c>
      <c r="I21" s="89">
        <v>0</v>
      </c>
      <c r="J21" s="30">
        <v>0</v>
      </c>
      <c r="K21" s="89">
        <v>8</v>
      </c>
      <c r="L21" s="30">
        <v>4145</v>
      </c>
      <c r="M21" s="89">
        <v>261</v>
      </c>
      <c r="N21" s="30">
        <v>1188</v>
      </c>
      <c r="O21" s="90">
        <f t="shared" si="0"/>
        <v>2170</v>
      </c>
      <c r="P21" s="90">
        <f t="shared" si="0"/>
        <v>9780</v>
      </c>
    </row>
    <row r="22" spans="1:16" ht="15" customHeight="1">
      <c r="A22" s="87">
        <v>17</v>
      </c>
      <c r="B22" s="88" t="s">
        <v>305</v>
      </c>
      <c r="C22" s="89">
        <v>6985</v>
      </c>
      <c r="D22" s="30">
        <v>4206</v>
      </c>
      <c r="E22" s="89">
        <v>1498</v>
      </c>
      <c r="F22" s="30">
        <v>1969</v>
      </c>
      <c r="G22" s="89">
        <v>749</v>
      </c>
      <c r="H22" s="30">
        <v>717</v>
      </c>
      <c r="I22" s="89">
        <v>0</v>
      </c>
      <c r="J22" s="30">
        <v>0</v>
      </c>
      <c r="K22" s="89">
        <v>0</v>
      </c>
      <c r="L22" s="30">
        <v>0</v>
      </c>
      <c r="M22" s="89">
        <v>14768</v>
      </c>
      <c r="N22" s="30">
        <v>11464</v>
      </c>
      <c r="O22" s="90">
        <f t="shared" si="0"/>
        <v>24000</v>
      </c>
      <c r="P22" s="90">
        <f t="shared" si="0"/>
        <v>18356</v>
      </c>
    </row>
    <row r="23" spans="1:16" ht="15" customHeight="1">
      <c r="A23" s="87">
        <v>18</v>
      </c>
      <c r="B23" s="88" t="s">
        <v>265</v>
      </c>
      <c r="C23" s="89">
        <v>7254</v>
      </c>
      <c r="D23" s="30">
        <v>11298</v>
      </c>
      <c r="E23" s="89">
        <v>461</v>
      </c>
      <c r="F23" s="30">
        <v>5041</v>
      </c>
      <c r="G23" s="89">
        <v>334</v>
      </c>
      <c r="H23" s="30">
        <v>1307</v>
      </c>
      <c r="I23" s="89">
        <v>2</v>
      </c>
      <c r="J23" s="30">
        <v>1</v>
      </c>
      <c r="K23" s="89">
        <v>69</v>
      </c>
      <c r="L23" s="30">
        <v>104</v>
      </c>
      <c r="M23" s="89">
        <v>1555</v>
      </c>
      <c r="N23" s="30">
        <v>16455</v>
      </c>
      <c r="O23" s="90">
        <f aca="true" t="shared" si="1" ref="O23:P38">C23+E23+G23+I23+K23+M23</f>
        <v>9675</v>
      </c>
      <c r="P23" s="90">
        <f t="shared" si="1"/>
        <v>34206</v>
      </c>
    </row>
    <row r="24" spans="1:16" ht="15" customHeight="1">
      <c r="A24" s="87">
        <v>19</v>
      </c>
      <c r="B24" s="88" t="s">
        <v>266</v>
      </c>
      <c r="C24" s="89">
        <v>57</v>
      </c>
      <c r="D24" s="30">
        <v>290</v>
      </c>
      <c r="E24" s="89">
        <v>0</v>
      </c>
      <c r="F24" s="30">
        <v>0</v>
      </c>
      <c r="G24" s="89">
        <v>0</v>
      </c>
      <c r="H24" s="30">
        <v>0</v>
      </c>
      <c r="I24" s="89">
        <v>0</v>
      </c>
      <c r="J24" s="30">
        <v>0</v>
      </c>
      <c r="K24" s="89">
        <v>0</v>
      </c>
      <c r="L24" s="30">
        <v>0</v>
      </c>
      <c r="M24" s="89">
        <v>0</v>
      </c>
      <c r="N24" s="30">
        <v>0</v>
      </c>
      <c r="O24" s="90">
        <f t="shared" si="1"/>
        <v>57</v>
      </c>
      <c r="P24" s="90">
        <f t="shared" si="1"/>
        <v>290</v>
      </c>
    </row>
    <row r="25" spans="1:16" ht="15" customHeight="1">
      <c r="A25" s="87">
        <v>20</v>
      </c>
      <c r="B25" s="88" t="s">
        <v>201</v>
      </c>
      <c r="C25" s="89">
        <v>646</v>
      </c>
      <c r="D25" s="30">
        <v>1420</v>
      </c>
      <c r="E25" s="89">
        <v>245</v>
      </c>
      <c r="F25" s="30">
        <v>1084</v>
      </c>
      <c r="G25" s="89">
        <v>68</v>
      </c>
      <c r="H25" s="30">
        <v>2050</v>
      </c>
      <c r="I25" s="89">
        <v>1</v>
      </c>
      <c r="J25" s="30">
        <v>1</v>
      </c>
      <c r="K25" s="89">
        <v>11</v>
      </c>
      <c r="L25" s="30">
        <v>6</v>
      </c>
      <c r="M25" s="89">
        <v>531</v>
      </c>
      <c r="N25" s="30">
        <v>3030</v>
      </c>
      <c r="O25" s="90">
        <f t="shared" si="1"/>
        <v>1502</v>
      </c>
      <c r="P25" s="90">
        <f t="shared" si="1"/>
        <v>7591</v>
      </c>
    </row>
    <row r="26" spans="1:16" ht="15" customHeight="1">
      <c r="A26" s="87">
        <v>21</v>
      </c>
      <c r="B26" s="88" t="s">
        <v>267</v>
      </c>
      <c r="C26" s="89">
        <v>3</v>
      </c>
      <c r="D26" s="30">
        <v>1</v>
      </c>
      <c r="E26" s="89">
        <v>0</v>
      </c>
      <c r="F26" s="30">
        <v>0</v>
      </c>
      <c r="G26" s="89">
        <v>0</v>
      </c>
      <c r="H26" s="30">
        <v>0</v>
      </c>
      <c r="I26" s="89">
        <v>0</v>
      </c>
      <c r="J26" s="30">
        <v>0</v>
      </c>
      <c r="K26" s="89">
        <v>0</v>
      </c>
      <c r="L26" s="30">
        <v>0</v>
      </c>
      <c r="M26" s="89">
        <v>2</v>
      </c>
      <c r="N26" s="30">
        <v>19</v>
      </c>
      <c r="O26" s="90">
        <f t="shared" si="1"/>
        <v>5</v>
      </c>
      <c r="P26" s="90">
        <f t="shared" si="1"/>
        <v>20</v>
      </c>
    </row>
    <row r="27" spans="1:16" s="472" customFormat="1" ht="15" customHeight="1">
      <c r="A27" s="93"/>
      <c r="B27" s="93" t="s">
        <v>268</v>
      </c>
      <c r="C27" s="94">
        <f>SUM(C6:C26)</f>
        <v>96659</v>
      </c>
      <c r="D27" s="95">
        <f aca="true" t="shared" si="2" ref="D27:N27">SUM(D6:D26)</f>
        <v>189550</v>
      </c>
      <c r="E27" s="94">
        <f t="shared" si="2"/>
        <v>28140</v>
      </c>
      <c r="F27" s="95">
        <f t="shared" si="2"/>
        <v>263224</v>
      </c>
      <c r="G27" s="94">
        <f t="shared" si="2"/>
        <v>10640</v>
      </c>
      <c r="H27" s="95">
        <f t="shared" si="2"/>
        <v>27327</v>
      </c>
      <c r="I27" s="94">
        <f t="shared" si="2"/>
        <v>262</v>
      </c>
      <c r="J27" s="95">
        <f t="shared" si="2"/>
        <v>760</v>
      </c>
      <c r="K27" s="94">
        <f t="shared" si="2"/>
        <v>3555</v>
      </c>
      <c r="L27" s="95">
        <f t="shared" si="2"/>
        <v>10645</v>
      </c>
      <c r="M27" s="94">
        <f t="shared" si="2"/>
        <v>48150</v>
      </c>
      <c r="N27" s="95">
        <f t="shared" si="2"/>
        <v>126222</v>
      </c>
      <c r="O27" s="90">
        <f t="shared" si="1"/>
        <v>187406</v>
      </c>
      <c r="P27" s="91">
        <f>D27+F27+H27+N27</f>
        <v>606323</v>
      </c>
    </row>
    <row r="28" spans="1:16" ht="15" customHeight="1">
      <c r="A28" s="87">
        <v>22</v>
      </c>
      <c r="B28" s="88" t="s">
        <v>269</v>
      </c>
      <c r="C28" s="89">
        <v>54</v>
      </c>
      <c r="D28" s="30">
        <v>18</v>
      </c>
      <c r="E28" s="89">
        <v>4</v>
      </c>
      <c r="F28" s="30">
        <v>13</v>
      </c>
      <c r="G28" s="89">
        <v>1</v>
      </c>
      <c r="H28" s="30">
        <v>2</v>
      </c>
      <c r="I28" s="89">
        <v>0</v>
      </c>
      <c r="J28" s="30">
        <v>0</v>
      </c>
      <c r="K28" s="89">
        <v>0</v>
      </c>
      <c r="L28" s="30">
        <v>0</v>
      </c>
      <c r="M28" s="89">
        <v>2</v>
      </c>
      <c r="N28" s="30">
        <v>533</v>
      </c>
      <c r="O28" s="90">
        <f t="shared" si="1"/>
        <v>61</v>
      </c>
      <c r="P28" s="90">
        <f t="shared" si="1"/>
        <v>566</v>
      </c>
    </row>
    <row r="29" spans="1:16" ht="15" customHeight="1">
      <c r="A29" s="87">
        <v>23</v>
      </c>
      <c r="B29" s="88" t="s">
        <v>270</v>
      </c>
      <c r="C29" s="89">
        <v>0</v>
      </c>
      <c r="D29" s="30">
        <v>0</v>
      </c>
      <c r="E29" s="89">
        <v>0</v>
      </c>
      <c r="F29" s="30">
        <v>0</v>
      </c>
      <c r="G29" s="89">
        <v>0</v>
      </c>
      <c r="H29" s="30">
        <v>0</v>
      </c>
      <c r="I29" s="89">
        <v>0</v>
      </c>
      <c r="J29" s="30">
        <v>0</v>
      </c>
      <c r="K29" s="89">
        <v>0</v>
      </c>
      <c r="L29" s="30">
        <v>0</v>
      </c>
      <c r="M29" s="89">
        <v>0</v>
      </c>
      <c r="N29" s="30">
        <v>0</v>
      </c>
      <c r="O29" s="90">
        <f t="shared" si="1"/>
        <v>0</v>
      </c>
      <c r="P29" s="90">
        <f t="shared" si="1"/>
        <v>0</v>
      </c>
    </row>
    <row r="30" spans="1:16" ht="15" customHeight="1">
      <c r="A30" s="87">
        <v>24</v>
      </c>
      <c r="B30" s="88" t="s">
        <v>271</v>
      </c>
      <c r="C30" s="89">
        <v>132</v>
      </c>
      <c r="D30" s="30">
        <v>310</v>
      </c>
      <c r="E30" s="89">
        <v>83</v>
      </c>
      <c r="F30" s="30">
        <v>914</v>
      </c>
      <c r="G30" s="89">
        <v>12</v>
      </c>
      <c r="H30" s="30">
        <v>102</v>
      </c>
      <c r="I30" s="89">
        <v>0</v>
      </c>
      <c r="J30" s="30">
        <v>0</v>
      </c>
      <c r="K30" s="89">
        <v>8</v>
      </c>
      <c r="L30" s="30">
        <v>35</v>
      </c>
      <c r="M30" s="89">
        <v>0</v>
      </c>
      <c r="N30" s="30">
        <v>0</v>
      </c>
      <c r="O30" s="90">
        <f t="shared" si="1"/>
        <v>235</v>
      </c>
      <c r="P30" s="90">
        <f t="shared" si="1"/>
        <v>1361</v>
      </c>
    </row>
    <row r="31" spans="1:16" ht="15" customHeight="1">
      <c r="A31" s="87">
        <v>25</v>
      </c>
      <c r="B31" s="88" t="s">
        <v>272</v>
      </c>
      <c r="C31" s="89">
        <v>34</v>
      </c>
      <c r="D31" s="30">
        <v>84</v>
      </c>
      <c r="E31" s="89">
        <v>18</v>
      </c>
      <c r="F31" s="30">
        <v>179</v>
      </c>
      <c r="G31" s="89">
        <v>58</v>
      </c>
      <c r="H31" s="30">
        <v>215</v>
      </c>
      <c r="I31" s="89">
        <v>0</v>
      </c>
      <c r="J31" s="30">
        <v>0</v>
      </c>
      <c r="K31" s="89">
        <v>0</v>
      </c>
      <c r="L31" s="30">
        <v>0</v>
      </c>
      <c r="M31" s="89">
        <v>16</v>
      </c>
      <c r="N31" s="30">
        <v>139</v>
      </c>
      <c r="O31" s="90">
        <f t="shared" si="1"/>
        <v>126</v>
      </c>
      <c r="P31" s="90">
        <f t="shared" si="1"/>
        <v>617</v>
      </c>
    </row>
    <row r="32" spans="1:16" ht="15" customHeight="1">
      <c r="A32" s="87">
        <v>26</v>
      </c>
      <c r="B32" s="88" t="s">
        <v>273</v>
      </c>
      <c r="C32" s="89">
        <v>243</v>
      </c>
      <c r="D32" s="30">
        <v>398</v>
      </c>
      <c r="E32" s="89">
        <v>17</v>
      </c>
      <c r="F32" s="30">
        <v>62</v>
      </c>
      <c r="G32" s="89">
        <v>46</v>
      </c>
      <c r="H32" s="30">
        <v>147</v>
      </c>
      <c r="I32" s="89">
        <v>0</v>
      </c>
      <c r="J32" s="30">
        <v>0</v>
      </c>
      <c r="K32" s="89">
        <v>2</v>
      </c>
      <c r="L32" s="30">
        <v>1</v>
      </c>
      <c r="M32" s="89">
        <v>207</v>
      </c>
      <c r="N32" s="30">
        <v>1387</v>
      </c>
      <c r="O32" s="90">
        <f t="shared" si="1"/>
        <v>515</v>
      </c>
      <c r="P32" s="90">
        <f t="shared" si="1"/>
        <v>1995</v>
      </c>
    </row>
    <row r="33" spans="1:16" ht="15" customHeight="1">
      <c r="A33" s="87">
        <v>27</v>
      </c>
      <c r="B33" s="88" t="s">
        <v>274</v>
      </c>
      <c r="C33" s="89">
        <v>67068</v>
      </c>
      <c r="D33" s="30">
        <v>104430</v>
      </c>
      <c r="E33" s="89">
        <v>15253</v>
      </c>
      <c r="F33" s="30">
        <v>32660</v>
      </c>
      <c r="G33" s="89">
        <v>6751</v>
      </c>
      <c r="H33" s="30">
        <v>4221</v>
      </c>
      <c r="I33" s="89">
        <v>196</v>
      </c>
      <c r="J33" s="30">
        <v>715</v>
      </c>
      <c r="K33" s="89">
        <v>2347</v>
      </c>
      <c r="L33" s="30">
        <v>4730</v>
      </c>
      <c r="M33" s="89">
        <v>12741</v>
      </c>
      <c r="N33" s="30">
        <v>30215</v>
      </c>
      <c r="O33" s="90">
        <f t="shared" si="1"/>
        <v>104356</v>
      </c>
      <c r="P33" s="90">
        <f t="shared" si="1"/>
        <v>176971</v>
      </c>
    </row>
    <row r="34" spans="1:16" s="472" customFormat="1" ht="15" customHeight="1">
      <c r="A34" s="93"/>
      <c r="B34" s="93" t="s">
        <v>268</v>
      </c>
      <c r="C34" s="94">
        <f>SUM(C28:C33)</f>
        <v>67531</v>
      </c>
      <c r="D34" s="95">
        <f aca="true" t="shared" si="3" ref="D34:N34">SUM(D28:D33)</f>
        <v>105240</v>
      </c>
      <c r="E34" s="94">
        <f t="shared" si="3"/>
        <v>15375</v>
      </c>
      <c r="F34" s="95">
        <f t="shared" si="3"/>
        <v>33828</v>
      </c>
      <c r="G34" s="94">
        <f t="shared" si="3"/>
        <v>6868</v>
      </c>
      <c r="H34" s="95">
        <f t="shared" si="3"/>
        <v>4687</v>
      </c>
      <c r="I34" s="94">
        <f t="shared" si="3"/>
        <v>196</v>
      </c>
      <c r="J34" s="95">
        <f t="shared" si="3"/>
        <v>715</v>
      </c>
      <c r="K34" s="94">
        <f t="shared" si="3"/>
        <v>2357</v>
      </c>
      <c r="L34" s="95">
        <f t="shared" si="3"/>
        <v>4766</v>
      </c>
      <c r="M34" s="94">
        <f t="shared" si="3"/>
        <v>12966</v>
      </c>
      <c r="N34" s="95">
        <f t="shared" si="3"/>
        <v>32274</v>
      </c>
      <c r="O34" s="90">
        <f t="shared" si="1"/>
        <v>105293</v>
      </c>
      <c r="P34" s="91">
        <f>D34+F34+H34+N34</f>
        <v>176029</v>
      </c>
    </row>
    <row r="35" spans="1:16" ht="15" customHeight="1">
      <c r="A35" s="87">
        <v>28</v>
      </c>
      <c r="B35" s="88" t="s">
        <v>193</v>
      </c>
      <c r="C35" s="89">
        <v>1950</v>
      </c>
      <c r="D35" s="30">
        <v>2456</v>
      </c>
      <c r="E35" s="89">
        <v>133</v>
      </c>
      <c r="F35" s="30">
        <v>1306</v>
      </c>
      <c r="G35" s="89">
        <v>63</v>
      </c>
      <c r="H35" s="30">
        <v>329</v>
      </c>
      <c r="I35" s="89">
        <v>0</v>
      </c>
      <c r="J35" s="30">
        <v>0</v>
      </c>
      <c r="K35" s="89">
        <v>4</v>
      </c>
      <c r="L35" s="30">
        <v>41</v>
      </c>
      <c r="M35" s="89">
        <v>0</v>
      </c>
      <c r="N35" s="30">
        <v>0</v>
      </c>
      <c r="O35" s="90">
        <f t="shared" si="1"/>
        <v>2150</v>
      </c>
      <c r="P35" s="90">
        <f>D35+F35+H35+J35+L35+N35</f>
        <v>4132</v>
      </c>
    </row>
    <row r="36" spans="1:16" ht="15" customHeight="1">
      <c r="A36" s="87">
        <v>29</v>
      </c>
      <c r="B36" s="88" t="s">
        <v>206</v>
      </c>
      <c r="C36" s="89">
        <v>0</v>
      </c>
      <c r="D36" s="30">
        <v>0</v>
      </c>
      <c r="E36" s="89">
        <v>0</v>
      </c>
      <c r="F36" s="30">
        <v>0</v>
      </c>
      <c r="G36" s="89">
        <v>0</v>
      </c>
      <c r="H36" s="30">
        <v>0</v>
      </c>
      <c r="I36" s="89">
        <v>0</v>
      </c>
      <c r="J36" s="30">
        <v>0</v>
      </c>
      <c r="K36" s="89">
        <v>0</v>
      </c>
      <c r="L36" s="30">
        <v>0</v>
      </c>
      <c r="M36" s="89">
        <v>0</v>
      </c>
      <c r="N36" s="30">
        <v>0</v>
      </c>
      <c r="O36" s="90">
        <f t="shared" si="1"/>
        <v>0</v>
      </c>
      <c r="P36" s="90">
        <f t="shared" si="1"/>
        <v>0</v>
      </c>
    </row>
    <row r="37" spans="1:16" ht="15" customHeight="1">
      <c r="A37" s="87">
        <v>30</v>
      </c>
      <c r="B37" s="88" t="s">
        <v>275</v>
      </c>
      <c r="C37" s="89">
        <v>0</v>
      </c>
      <c r="D37" s="30">
        <v>0</v>
      </c>
      <c r="E37" s="89">
        <v>0</v>
      </c>
      <c r="F37" s="30">
        <v>0</v>
      </c>
      <c r="G37" s="89">
        <v>0</v>
      </c>
      <c r="H37" s="30">
        <v>0</v>
      </c>
      <c r="I37" s="89">
        <v>0</v>
      </c>
      <c r="J37" s="30">
        <v>0</v>
      </c>
      <c r="K37" s="89">
        <v>0</v>
      </c>
      <c r="L37" s="30">
        <v>0</v>
      </c>
      <c r="M37" s="89">
        <v>0</v>
      </c>
      <c r="N37" s="30">
        <v>0</v>
      </c>
      <c r="O37" s="90">
        <f t="shared" si="1"/>
        <v>0</v>
      </c>
      <c r="P37" s="90">
        <f t="shared" si="1"/>
        <v>0</v>
      </c>
    </row>
    <row r="38" spans="1:16" ht="15" customHeight="1">
      <c r="A38" s="87">
        <v>31</v>
      </c>
      <c r="B38" s="88" t="s">
        <v>276</v>
      </c>
      <c r="C38" s="89">
        <v>10738</v>
      </c>
      <c r="D38" s="30">
        <v>14032</v>
      </c>
      <c r="E38" s="89">
        <v>877</v>
      </c>
      <c r="F38" s="30">
        <v>4354</v>
      </c>
      <c r="G38" s="89">
        <v>143</v>
      </c>
      <c r="H38" s="30">
        <v>202</v>
      </c>
      <c r="I38" s="89">
        <v>3</v>
      </c>
      <c r="J38" s="30">
        <v>4</v>
      </c>
      <c r="K38" s="89">
        <v>4</v>
      </c>
      <c r="L38" s="30">
        <v>3</v>
      </c>
      <c r="M38" s="89">
        <v>275</v>
      </c>
      <c r="N38" s="30">
        <v>1614</v>
      </c>
      <c r="O38" s="90">
        <f t="shared" si="1"/>
        <v>12040</v>
      </c>
      <c r="P38" s="90">
        <f t="shared" si="1"/>
        <v>20209</v>
      </c>
    </row>
    <row r="39" spans="1:16" ht="15" customHeight="1">
      <c r="A39" s="87">
        <v>32</v>
      </c>
      <c r="B39" s="88" t="s">
        <v>277</v>
      </c>
      <c r="C39" s="89">
        <v>5506</v>
      </c>
      <c r="D39" s="30">
        <v>14729</v>
      </c>
      <c r="E39" s="89">
        <v>1086</v>
      </c>
      <c r="F39" s="30">
        <v>7245</v>
      </c>
      <c r="G39" s="89">
        <v>289</v>
      </c>
      <c r="H39" s="30">
        <v>1266</v>
      </c>
      <c r="I39" s="89">
        <v>9</v>
      </c>
      <c r="J39" s="30">
        <v>19</v>
      </c>
      <c r="K39" s="89">
        <v>83</v>
      </c>
      <c r="L39" s="30">
        <v>131</v>
      </c>
      <c r="M39" s="89">
        <v>0</v>
      </c>
      <c r="N39" s="30">
        <v>0</v>
      </c>
      <c r="O39" s="90">
        <f aca="true" t="shared" si="4" ref="O39:P56">C39+E39+G39+I39+K39+M39</f>
        <v>6973</v>
      </c>
      <c r="P39" s="90">
        <f t="shared" si="4"/>
        <v>23390</v>
      </c>
    </row>
    <row r="40" spans="1:16" ht="15" customHeight="1">
      <c r="A40" s="87">
        <v>33</v>
      </c>
      <c r="B40" s="88" t="s">
        <v>190</v>
      </c>
      <c r="C40" s="89">
        <v>9299</v>
      </c>
      <c r="D40" s="30">
        <v>13761</v>
      </c>
      <c r="E40" s="89">
        <v>3183</v>
      </c>
      <c r="F40" s="30">
        <v>5955</v>
      </c>
      <c r="G40" s="89">
        <v>124</v>
      </c>
      <c r="H40" s="30">
        <v>116</v>
      </c>
      <c r="I40" s="89">
        <v>0</v>
      </c>
      <c r="J40" s="30">
        <v>0</v>
      </c>
      <c r="K40" s="89">
        <v>5</v>
      </c>
      <c r="L40" s="30">
        <v>2</v>
      </c>
      <c r="M40" s="89">
        <v>721</v>
      </c>
      <c r="N40" s="30">
        <v>2036</v>
      </c>
      <c r="O40" s="90">
        <f t="shared" si="4"/>
        <v>13332</v>
      </c>
      <c r="P40" s="90">
        <f t="shared" si="4"/>
        <v>21870</v>
      </c>
    </row>
    <row r="41" spans="1:16" ht="15" customHeight="1">
      <c r="A41" s="87">
        <v>34</v>
      </c>
      <c r="B41" s="88" t="s">
        <v>278</v>
      </c>
      <c r="C41" s="89">
        <v>0</v>
      </c>
      <c r="D41" s="30">
        <v>0</v>
      </c>
      <c r="E41" s="89">
        <v>0</v>
      </c>
      <c r="F41" s="30">
        <v>0</v>
      </c>
      <c r="G41" s="89">
        <v>0</v>
      </c>
      <c r="H41" s="30">
        <v>0</v>
      </c>
      <c r="I41" s="89">
        <v>0</v>
      </c>
      <c r="J41" s="30">
        <v>0</v>
      </c>
      <c r="K41" s="89">
        <v>0</v>
      </c>
      <c r="L41" s="30">
        <v>0</v>
      </c>
      <c r="M41" s="89">
        <v>0</v>
      </c>
      <c r="N41" s="30">
        <v>0</v>
      </c>
      <c r="O41" s="90">
        <f t="shared" si="4"/>
        <v>0</v>
      </c>
      <c r="P41" s="90">
        <f t="shared" si="4"/>
        <v>0</v>
      </c>
    </row>
    <row r="42" spans="1:16" ht="15" customHeight="1">
      <c r="A42" s="87">
        <v>35</v>
      </c>
      <c r="B42" s="88" t="s">
        <v>279</v>
      </c>
      <c r="C42" s="89">
        <v>56</v>
      </c>
      <c r="D42" s="30">
        <v>230</v>
      </c>
      <c r="E42" s="89">
        <v>1</v>
      </c>
      <c r="F42" s="30">
        <v>4</v>
      </c>
      <c r="G42" s="89">
        <v>3</v>
      </c>
      <c r="H42" s="30">
        <v>16</v>
      </c>
      <c r="I42" s="89">
        <v>0</v>
      </c>
      <c r="J42" s="30">
        <v>0</v>
      </c>
      <c r="K42" s="89">
        <v>0</v>
      </c>
      <c r="L42" s="30">
        <v>0</v>
      </c>
      <c r="M42" s="89">
        <v>20</v>
      </c>
      <c r="N42" s="30">
        <v>14</v>
      </c>
      <c r="O42" s="90">
        <f t="shared" si="4"/>
        <v>80</v>
      </c>
      <c r="P42" s="90">
        <f t="shared" si="4"/>
        <v>264</v>
      </c>
    </row>
    <row r="43" spans="1:16" ht="15" customHeight="1">
      <c r="A43" s="87">
        <v>36</v>
      </c>
      <c r="B43" s="88" t="s">
        <v>280</v>
      </c>
      <c r="C43" s="89">
        <v>444</v>
      </c>
      <c r="D43" s="30">
        <v>856</v>
      </c>
      <c r="E43" s="89">
        <v>62</v>
      </c>
      <c r="F43" s="30">
        <v>172</v>
      </c>
      <c r="G43" s="89">
        <v>1</v>
      </c>
      <c r="H43" s="30">
        <v>2</v>
      </c>
      <c r="I43" s="89">
        <v>0</v>
      </c>
      <c r="J43" s="30">
        <v>0</v>
      </c>
      <c r="K43" s="89">
        <v>20</v>
      </c>
      <c r="L43" s="30">
        <v>54</v>
      </c>
      <c r="M43" s="89">
        <v>1</v>
      </c>
      <c r="N43" s="30">
        <v>4</v>
      </c>
      <c r="O43" s="90">
        <f t="shared" si="4"/>
        <v>528</v>
      </c>
      <c r="P43" s="90">
        <f t="shared" si="4"/>
        <v>1088</v>
      </c>
    </row>
    <row r="44" spans="1:16" ht="15" customHeight="1">
      <c r="A44" s="87">
        <v>37</v>
      </c>
      <c r="B44" s="88" t="s">
        <v>203</v>
      </c>
      <c r="C44" s="89">
        <v>4</v>
      </c>
      <c r="D44" s="30">
        <v>3</v>
      </c>
      <c r="E44" s="89">
        <v>1</v>
      </c>
      <c r="F44" s="30">
        <v>1</v>
      </c>
      <c r="G44" s="89">
        <v>0</v>
      </c>
      <c r="H44" s="30">
        <v>0</v>
      </c>
      <c r="I44" s="89">
        <v>0</v>
      </c>
      <c r="J44" s="30">
        <v>0</v>
      </c>
      <c r="K44" s="89">
        <v>0</v>
      </c>
      <c r="L44" s="30">
        <v>0</v>
      </c>
      <c r="M44" s="89">
        <v>1</v>
      </c>
      <c r="N44" s="30">
        <v>2</v>
      </c>
      <c r="O44" s="90">
        <f t="shared" si="4"/>
        <v>6</v>
      </c>
      <c r="P44" s="90">
        <f t="shared" si="4"/>
        <v>6</v>
      </c>
    </row>
    <row r="45" spans="1:16" ht="15" customHeight="1">
      <c r="A45" s="87">
        <v>38</v>
      </c>
      <c r="B45" s="88" t="s">
        <v>281</v>
      </c>
      <c r="C45" s="89">
        <v>35</v>
      </c>
      <c r="D45" s="30">
        <v>70</v>
      </c>
      <c r="E45" s="89">
        <v>8</v>
      </c>
      <c r="F45" s="30">
        <v>38</v>
      </c>
      <c r="G45" s="89">
        <v>70</v>
      </c>
      <c r="H45" s="30">
        <v>516</v>
      </c>
      <c r="I45" s="89">
        <v>0</v>
      </c>
      <c r="J45" s="30">
        <v>0</v>
      </c>
      <c r="K45" s="89">
        <v>0</v>
      </c>
      <c r="L45" s="30">
        <v>0</v>
      </c>
      <c r="M45" s="89">
        <v>0</v>
      </c>
      <c r="N45" s="30">
        <v>0</v>
      </c>
      <c r="O45" s="90">
        <f t="shared" si="4"/>
        <v>113</v>
      </c>
      <c r="P45" s="90">
        <f t="shared" si="4"/>
        <v>624</v>
      </c>
    </row>
    <row r="46" spans="1:16" ht="15" customHeight="1">
      <c r="A46" s="87">
        <v>39</v>
      </c>
      <c r="B46" s="88" t="s">
        <v>282</v>
      </c>
      <c r="C46" s="89">
        <v>58</v>
      </c>
      <c r="D46" s="30">
        <v>231</v>
      </c>
      <c r="E46" s="89">
        <v>5</v>
      </c>
      <c r="F46" s="30">
        <v>22</v>
      </c>
      <c r="G46" s="89">
        <v>0</v>
      </c>
      <c r="H46" s="30">
        <v>0</v>
      </c>
      <c r="I46" s="89">
        <v>0</v>
      </c>
      <c r="J46" s="30">
        <v>0</v>
      </c>
      <c r="K46" s="89">
        <v>0</v>
      </c>
      <c r="L46" s="30">
        <v>0</v>
      </c>
      <c r="M46" s="89">
        <v>8</v>
      </c>
      <c r="N46" s="30">
        <v>32</v>
      </c>
      <c r="O46" s="90">
        <f t="shared" si="4"/>
        <v>71</v>
      </c>
      <c r="P46" s="90">
        <f t="shared" si="4"/>
        <v>285</v>
      </c>
    </row>
    <row r="47" spans="1:16" ht="15" customHeight="1">
      <c r="A47" s="87">
        <v>40</v>
      </c>
      <c r="B47" s="88" t="s">
        <v>283</v>
      </c>
      <c r="C47" s="89">
        <v>5</v>
      </c>
      <c r="D47" s="30">
        <v>24</v>
      </c>
      <c r="E47" s="89">
        <v>6</v>
      </c>
      <c r="F47" s="30">
        <v>58</v>
      </c>
      <c r="G47" s="89">
        <v>3</v>
      </c>
      <c r="H47" s="30">
        <v>15</v>
      </c>
      <c r="I47" s="89">
        <v>0</v>
      </c>
      <c r="J47" s="30">
        <v>0</v>
      </c>
      <c r="K47" s="89">
        <v>0</v>
      </c>
      <c r="L47" s="30">
        <v>0</v>
      </c>
      <c r="M47" s="89">
        <v>3</v>
      </c>
      <c r="N47" s="30">
        <v>2</v>
      </c>
      <c r="O47" s="90">
        <f t="shared" si="4"/>
        <v>17</v>
      </c>
      <c r="P47" s="90">
        <f t="shared" si="4"/>
        <v>99</v>
      </c>
    </row>
    <row r="48" spans="1:16" ht="15" customHeight="1">
      <c r="A48" s="87">
        <v>41</v>
      </c>
      <c r="B48" s="88" t="s">
        <v>284</v>
      </c>
      <c r="C48" s="89">
        <v>9986</v>
      </c>
      <c r="D48" s="30">
        <v>1473</v>
      </c>
      <c r="E48" s="89">
        <v>82</v>
      </c>
      <c r="F48" s="30">
        <v>10</v>
      </c>
      <c r="G48" s="89">
        <v>29</v>
      </c>
      <c r="H48" s="30">
        <v>3</v>
      </c>
      <c r="I48" s="89">
        <v>7</v>
      </c>
      <c r="J48" s="30">
        <v>1</v>
      </c>
      <c r="K48" s="89">
        <v>28</v>
      </c>
      <c r="L48" s="30">
        <v>3</v>
      </c>
      <c r="M48" s="89">
        <v>0</v>
      </c>
      <c r="N48" s="30">
        <v>0</v>
      </c>
      <c r="O48" s="90">
        <f t="shared" si="4"/>
        <v>10132</v>
      </c>
      <c r="P48" s="90">
        <f t="shared" si="4"/>
        <v>1490</v>
      </c>
    </row>
    <row r="49" spans="1:16" ht="15" customHeight="1">
      <c r="A49" s="87">
        <v>42</v>
      </c>
      <c r="B49" s="88" t="s">
        <v>285</v>
      </c>
      <c r="C49" s="89">
        <v>0</v>
      </c>
      <c r="D49" s="30">
        <v>0</v>
      </c>
      <c r="E49" s="89">
        <v>0</v>
      </c>
      <c r="F49" s="30">
        <v>0</v>
      </c>
      <c r="G49" s="89">
        <v>0</v>
      </c>
      <c r="H49" s="30">
        <v>0</v>
      </c>
      <c r="I49" s="89">
        <v>0</v>
      </c>
      <c r="J49" s="30">
        <v>0</v>
      </c>
      <c r="K49" s="89">
        <v>0</v>
      </c>
      <c r="L49" s="30">
        <v>0</v>
      </c>
      <c r="M49" s="89">
        <v>0</v>
      </c>
      <c r="N49" s="30">
        <v>0</v>
      </c>
      <c r="O49" s="90">
        <f t="shared" si="4"/>
        <v>0</v>
      </c>
      <c r="P49" s="90">
        <f t="shared" si="4"/>
        <v>0</v>
      </c>
    </row>
    <row r="50" spans="1:16" ht="15" customHeight="1">
      <c r="A50" s="87">
        <v>43</v>
      </c>
      <c r="B50" s="88" t="s">
        <v>286</v>
      </c>
      <c r="C50" s="89">
        <v>3</v>
      </c>
      <c r="D50" s="30">
        <v>8</v>
      </c>
      <c r="E50" s="89">
        <v>0</v>
      </c>
      <c r="F50" s="30">
        <v>0</v>
      </c>
      <c r="G50" s="89">
        <v>50</v>
      </c>
      <c r="H50" s="30">
        <v>205</v>
      </c>
      <c r="I50" s="89">
        <v>0</v>
      </c>
      <c r="J50" s="30">
        <v>0</v>
      </c>
      <c r="K50" s="89">
        <v>0</v>
      </c>
      <c r="L50" s="30">
        <v>0</v>
      </c>
      <c r="M50" s="89">
        <v>0</v>
      </c>
      <c r="N50" s="30">
        <v>0</v>
      </c>
      <c r="O50" s="90">
        <f t="shared" si="4"/>
        <v>53</v>
      </c>
      <c r="P50" s="90">
        <f t="shared" si="4"/>
        <v>213</v>
      </c>
    </row>
    <row r="51" spans="1:16" ht="15" customHeight="1">
      <c r="A51" s="87">
        <v>44</v>
      </c>
      <c r="B51" s="88" t="s">
        <v>287</v>
      </c>
      <c r="C51" s="89">
        <v>0</v>
      </c>
      <c r="D51" s="30">
        <v>0</v>
      </c>
      <c r="E51" s="89">
        <v>0</v>
      </c>
      <c r="F51" s="30">
        <v>0</v>
      </c>
      <c r="G51" s="89">
        <v>0</v>
      </c>
      <c r="H51" s="30">
        <v>0</v>
      </c>
      <c r="I51" s="89">
        <v>0</v>
      </c>
      <c r="J51" s="30">
        <v>0</v>
      </c>
      <c r="K51" s="89">
        <v>0</v>
      </c>
      <c r="L51" s="30">
        <v>0</v>
      </c>
      <c r="M51" s="89">
        <v>0</v>
      </c>
      <c r="N51" s="30">
        <v>0</v>
      </c>
      <c r="O51" s="90">
        <f t="shared" si="4"/>
        <v>0</v>
      </c>
      <c r="P51" s="90">
        <f t="shared" si="4"/>
        <v>0</v>
      </c>
    </row>
    <row r="52" spans="1:16" ht="15" customHeight="1">
      <c r="A52" s="87">
        <v>45</v>
      </c>
      <c r="B52" s="88" t="s">
        <v>288</v>
      </c>
      <c r="C52" s="89">
        <v>0</v>
      </c>
      <c r="D52" s="30">
        <v>0</v>
      </c>
      <c r="E52" s="89">
        <v>0</v>
      </c>
      <c r="F52" s="30">
        <v>0</v>
      </c>
      <c r="G52" s="89">
        <v>0</v>
      </c>
      <c r="H52" s="30">
        <v>0</v>
      </c>
      <c r="I52" s="89">
        <v>0</v>
      </c>
      <c r="J52" s="30">
        <v>0</v>
      </c>
      <c r="K52" s="89">
        <v>0</v>
      </c>
      <c r="L52" s="30">
        <v>0</v>
      </c>
      <c r="M52" s="89">
        <v>0</v>
      </c>
      <c r="N52" s="30">
        <v>0</v>
      </c>
      <c r="O52" s="90">
        <f t="shared" si="4"/>
        <v>0</v>
      </c>
      <c r="P52" s="90">
        <f t="shared" si="4"/>
        <v>0</v>
      </c>
    </row>
    <row r="53" spans="1:16" ht="15" customHeight="1">
      <c r="A53" s="87">
        <v>46</v>
      </c>
      <c r="B53" s="88" t="s">
        <v>289</v>
      </c>
      <c r="C53" s="89">
        <v>0</v>
      </c>
      <c r="D53" s="30">
        <v>0</v>
      </c>
      <c r="E53" s="89">
        <v>0</v>
      </c>
      <c r="F53" s="30">
        <v>0</v>
      </c>
      <c r="G53" s="89">
        <v>0</v>
      </c>
      <c r="H53" s="30">
        <v>0</v>
      </c>
      <c r="I53" s="89">
        <v>0</v>
      </c>
      <c r="J53" s="30">
        <v>0</v>
      </c>
      <c r="K53" s="89">
        <v>0</v>
      </c>
      <c r="L53" s="30">
        <v>0</v>
      </c>
      <c r="M53" s="89">
        <v>0</v>
      </c>
      <c r="N53" s="30">
        <v>0</v>
      </c>
      <c r="O53" s="90">
        <f t="shared" si="4"/>
        <v>0</v>
      </c>
      <c r="P53" s="90">
        <f t="shared" si="4"/>
        <v>0</v>
      </c>
    </row>
    <row r="54" spans="1:16" s="472" customFormat="1" ht="15" customHeight="1">
      <c r="A54" s="93"/>
      <c r="B54" s="93" t="s">
        <v>268</v>
      </c>
      <c r="C54" s="94">
        <f>SUM(C35:C53)</f>
        <v>38084</v>
      </c>
      <c r="D54" s="95">
        <f aca="true" t="shared" si="5" ref="D54:N54">SUM(D35:D53)</f>
        <v>47873</v>
      </c>
      <c r="E54" s="94">
        <f t="shared" si="5"/>
        <v>5444</v>
      </c>
      <c r="F54" s="95">
        <f t="shared" si="5"/>
        <v>19165</v>
      </c>
      <c r="G54" s="94">
        <f t="shared" si="5"/>
        <v>775</v>
      </c>
      <c r="H54" s="95">
        <f t="shared" si="5"/>
        <v>2670</v>
      </c>
      <c r="I54" s="94">
        <f t="shared" si="5"/>
        <v>19</v>
      </c>
      <c r="J54" s="95">
        <f t="shared" si="5"/>
        <v>24</v>
      </c>
      <c r="K54" s="94">
        <f t="shared" si="5"/>
        <v>144</v>
      </c>
      <c r="L54" s="95">
        <f t="shared" si="5"/>
        <v>234</v>
      </c>
      <c r="M54" s="94">
        <f t="shared" si="5"/>
        <v>1029</v>
      </c>
      <c r="N54" s="95">
        <f t="shared" si="5"/>
        <v>3704</v>
      </c>
      <c r="O54" s="90">
        <f t="shared" si="4"/>
        <v>45495</v>
      </c>
      <c r="P54" s="91">
        <f>D54+F54+H54+N54</f>
        <v>73412</v>
      </c>
    </row>
    <row r="55" spans="1:16" ht="15" customHeight="1">
      <c r="A55" s="87">
        <v>47</v>
      </c>
      <c r="B55" s="88" t="s">
        <v>204</v>
      </c>
      <c r="C55" s="89">
        <v>8552</v>
      </c>
      <c r="D55" s="30">
        <v>4028</v>
      </c>
      <c r="E55" s="89">
        <v>656</v>
      </c>
      <c r="F55" s="30">
        <v>494</v>
      </c>
      <c r="G55" s="89">
        <v>91</v>
      </c>
      <c r="H55" s="30">
        <v>60</v>
      </c>
      <c r="I55" s="89">
        <v>0</v>
      </c>
      <c r="J55" s="30">
        <v>0</v>
      </c>
      <c r="K55" s="89">
        <v>0</v>
      </c>
      <c r="L55" s="30">
        <v>0</v>
      </c>
      <c r="M55" s="89">
        <v>14864</v>
      </c>
      <c r="N55" s="30">
        <v>7057</v>
      </c>
      <c r="O55" s="90">
        <f t="shared" si="4"/>
        <v>24163</v>
      </c>
      <c r="P55" s="90">
        <f>D55+F55+H55+J55+L55+N55</f>
        <v>11639</v>
      </c>
    </row>
    <row r="56" spans="1:16" ht="15" customHeight="1">
      <c r="A56" s="87">
        <v>48</v>
      </c>
      <c r="B56" s="88" t="s">
        <v>191</v>
      </c>
      <c r="C56" s="89">
        <v>19438</v>
      </c>
      <c r="D56" s="30">
        <v>6273</v>
      </c>
      <c r="E56" s="89">
        <v>1610</v>
      </c>
      <c r="F56" s="30">
        <v>499</v>
      </c>
      <c r="G56" s="89">
        <v>1313</v>
      </c>
      <c r="H56" s="30">
        <v>601</v>
      </c>
      <c r="I56" s="89">
        <v>0</v>
      </c>
      <c r="J56" s="30">
        <v>0</v>
      </c>
      <c r="K56" s="89">
        <v>716</v>
      </c>
      <c r="L56" s="30">
        <v>289</v>
      </c>
      <c r="M56" s="89">
        <v>7284</v>
      </c>
      <c r="N56" s="30">
        <v>14682</v>
      </c>
      <c r="O56" s="90">
        <f t="shared" si="4"/>
        <v>30361</v>
      </c>
      <c r="P56" s="90">
        <f>D56+F56+H56+J56+L56+N56</f>
        <v>22344</v>
      </c>
    </row>
    <row r="57" spans="1:16" ht="15" customHeight="1">
      <c r="A57" s="87">
        <v>49</v>
      </c>
      <c r="B57" s="88" t="s">
        <v>209</v>
      </c>
      <c r="C57" s="30">
        <v>16733</v>
      </c>
      <c r="D57" s="30">
        <v>9577</v>
      </c>
      <c r="E57" s="30">
        <v>990</v>
      </c>
      <c r="F57" s="30">
        <v>969</v>
      </c>
      <c r="G57" s="30">
        <v>878</v>
      </c>
      <c r="H57" s="30">
        <v>834</v>
      </c>
      <c r="I57" s="30">
        <v>0</v>
      </c>
      <c r="J57" s="30">
        <v>0</v>
      </c>
      <c r="K57" s="30">
        <v>0</v>
      </c>
      <c r="L57" s="30">
        <v>0</v>
      </c>
      <c r="M57" s="30">
        <v>2932</v>
      </c>
      <c r="N57" s="30">
        <v>3267</v>
      </c>
      <c r="O57" s="90">
        <f aca="true" t="shared" si="6" ref="O57:O62">C57+E57+G57+I57+K57+M57</f>
        <v>21533</v>
      </c>
      <c r="P57" s="90">
        <f>D57+F57+H57+J57+L57+N57</f>
        <v>14647</v>
      </c>
    </row>
    <row r="58" spans="1:16" s="472" customFormat="1" ht="15" customHeight="1">
      <c r="A58" s="93"/>
      <c r="B58" s="93" t="s">
        <v>268</v>
      </c>
      <c r="C58" s="94">
        <f>SUM(C55:C57)</f>
        <v>44723</v>
      </c>
      <c r="D58" s="95">
        <f aca="true" t="shared" si="7" ref="D58:N58">SUM(D55:D57)</f>
        <v>19878</v>
      </c>
      <c r="E58" s="94">
        <f t="shared" si="7"/>
        <v>3256</v>
      </c>
      <c r="F58" s="95">
        <f t="shared" si="7"/>
        <v>1962</v>
      </c>
      <c r="G58" s="94">
        <f t="shared" si="7"/>
        <v>2282</v>
      </c>
      <c r="H58" s="95">
        <f t="shared" si="7"/>
        <v>1495</v>
      </c>
      <c r="I58" s="94">
        <f t="shared" si="7"/>
        <v>0</v>
      </c>
      <c r="J58" s="95">
        <f t="shared" si="7"/>
        <v>0</v>
      </c>
      <c r="K58" s="94">
        <f t="shared" si="7"/>
        <v>716</v>
      </c>
      <c r="L58" s="95">
        <f t="shared" si="7"/>
        <v>289</v>
      </c>
      <c r="M58" s="94">
        <f t="shared" si="7"/>
        <v>25080</v>
      </c>
      <c r="N58" s="95">
        <f t="shared" si="7"/>
        <v>25006</v>
      </c>
      <c r="O58" s="90">
        <f t="shared" si="6"/>
        <v>76057</v>
      </c>
      <c r="P58" s="91">
        <f>D58+F58+H58+N58</f>
        <v>48341</v>
      </c>
    </row>
    <row r="59" spans="1:16" ht="15" customHeight="1">
      <c r="A59" s="87">
        <v>50</v>
      </c>
      <c r="B59" s="88" t="s">
        <v>290</v>
      </c>
      <c r="C59" s="89"/>
      <c r="D59" s="30"/>
      <c r="E59" s="89"/>
      <c r="F59" s="30"/>
      <c r="G59" s="89"/>
      <c r="H59" s="30"/>
      <c r="I59" s="89"/>
      <c r="J59" s="30"/>
      <c r="K59" s="89"/>
      <c r="L59" s="30"/>
      <c r="M59" s="89"/>
      <c r="N59" s="30"/>
      <c r="O59" s="90">
        <f t="shared" si="6"/>
        <v>0</v>
      </c>
      <c r="P59" s="90">
        <f>D59+F59+H59+J59+L59+N59</f>
        <v>0</v>
      </c>
    </row>
    <row r="60" spans="1:16" ht="15" customHeight="1">
      <c r="A60" s="87">
        <v>51</v>
      </c>
      <c r="B60" s="88" t="s">
        <v>291</v>
      </c>
      <c r="C60" s="89"/>
      <c r="D60" s="30"/>
      <c r="E60" s="89"/>
      <c r="F60" s="30"/>
      <c r="G60" s="89"/>
      <c r="H60" s="30"/>
      <c r="I60" s="89"/>
      <c r="J60" s="30"/>
      <c r="K60" s="89"/>
      <c r="L60" s="30"/>
      <c r="M60" s="89"/>
      <c r="N60" s="30"/>
      <c r="O60" s="90">
        <f t="shared" si="6"/>
        <v>0</v>
      </c>
      <c r="P60" s="90">
        <f>D60+F60+H60+J60+L60+N60</f>
        <v>0</v>
      </c>
    </row>
    <row r="61" spans="1:16" s="472" customFormat="1" ht="15" customHeight="1">
      <c r="A61" s="93"/>
      <c r="B61" s="93" t="s">
        <v>268</v>
      </c>
      <c r="C61" s="94">
        <f>SUM(C59:C60)</f>
        <v>0</v>
      </c>
      <c r="D61" s="95">
        <f aca="true" t="shared" si="8" ref="D61:N61">SUM(D59:D60)</f>
        <v>0</v>
      </c>
      <c r="E61" s="94">
        <f t="shared" si="8"/>
        <v>0</v>
      </c>
      <c r="F61" s="95">
        <f t="shared" si="8"/>
        <v>0</v>
      </c>
      <c r="G61" s="94">
        <f t="shared" si="8"/>
        <v>0</v>
      </c>
      <c r="H61" s="95">
        <f t="shared" si="8"/>
        <v>0</v>
      </c>
      <c r="I61" s="94">
        <f t="shared" si="8"/>
        <v>0</v>
      </c>
      <c r="J61" s="95">
        <f t="shared" si="8"/>
        <v>0</v>
      </c>
      <c r="K61" s="94">
        <f t="shared" si="8"/>
        <v>0</v>
      </c>
      <c r="L61" s="95">
        <f t="shared" si="8"/>
        <v>0</v>
      </c>
      <c r="M61" s="94">
        <f t="shared" si="8"/>
        <v>0</v>
      </c>
      <c r="N61" s="95">
        <f t="shared" si="8"/>
        <v>0</v>
      </c>
      <c r="O61" s="90">
        <f t="shared" si="6"/>
        <v>0</v>
      </c>
      <c r="P61" s="91">
        <f>D61+F61+H61+N61</f>
        <v>0</v>
      </c>
    </row>
    <row r="62" spans="1:16" s="472" customFormat="1" ht="15" customHeight="1">
      <c r="A62" s="590" t="s">
        <v>0</v>
      </c>
      <c r="B62" s="591"/>
      <c r="C62" s="94">
        <v>250541</v>
      </c>
      <c r="D62" s="94">
        <f aca="true" t="shared" si="9" ref="D62:L62">SUM(D61,D58,D54,D34,D27)</f>
        <v>362541</v>
      </c>
      <c r="E62" s="94">
        <v>52809</v>
      </c>
      <c r="F62" s="94">
        <f t="shared" si="9"/>
        <v>318179</v>
      </c>
      <c r="G62" s="94">
        <v>28101</v>
      </c>
      <c r="H62" s="94">
        <f t="shared" si="9"/>
        <v>36179</v>
      </c>
      <c r="I62" s="94">
        <v>483</v>
      </c>
      <c r="J62" s="94">
        <f t="shared" si="9"/>
        <v>1499</v>
      </c>
      <c r="K62" s="94">
        <v>7883</v>
      </c>
      <c r="L62" s="94">
        <f t="shared" si="9"/>
        <v>15934</v>
      </c>
      <c r="M62" s="94">
        <v>90907</v>
      </c>
      <c r="N62" s="94">
        <v>213409</v>
      </c>
      <c r="O62" s="94">
        <f t="shared" si="6"/>
        <v>430724</v>
      </c>
      <c r="P62" s="94">
        <f>D62+F62+H62+J62+L62+N62</f>
        <v>947741</v>
      </c>
    </row>
  </sheetData>
  <sheetProtection/>
  <mergeCells count="16">
    <mergeCell ref="A4:A5"/>
    <mergeCell ref="B4:B5"/>
    <mergeCell ref="C4:D4"/>
    <mergeCell ref="E4:F4"/>
    <mergeCell ref="G4:H4"/>
    <mergeCell ref="I4:J4"/>
    <mergeCell ref="A62:B62"/>
    <mergeCell ref="A1:P1"/>
    <mergeCell ref="A2:P2"/>
    <mergeCell ref="H3:I3"/>
    <mergeCell ref="J3:K3"/>
    <mergeCell ref="L3:M3"/>
    <mergeCell ref="N3:O3"/>
    <mergeCell ref="K4:L4"/>
    <mergeCell ref="M4:N4"/>
    <mergeCell ref="O4:P4"/>
  </mergeCells>
  <conditionalFormatting sqref="H3 J3 L3 P3">
    <cfRule type="cellIs" priority="2" dxfId="120" operator="lessThan">
      <formula>0</formula>
    </cfRule>
  </conditionalFormatting>
  <conditionalFormatting sqref="N3">
    <cfRule type="cellIs" priority="1" dxfId="120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L6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0" sqref="N10"/>
    </sheetView>
  </sheetViews>
  <sheetFormatPr defaultColWidth="9.140625" defaultRowHeight="12.75"/>
  <cols>
    <col min="1" max="1" width="5.8515625" style="478" bestFit="1" customWidth="1"/>
    <col min="2" max="2" width="27.7109375" style="478" bestFit="1" customWidth="1"/>
    <col min="3" max="8" width="6.140625" style="478" bestFit="1" customWidth="1"/>
    <col min="9" max="10" width="7.140625" style="478" bestFit="1" customWidth="1"/>
    <col min="11" max="12" width="7.00390625" style="478" bestFit="1" customWidth="1"/>
    <col min="13" max="16384" width="9.140625" style="478" customWidth="1"/>
  </cols>
  <sheetData>
    <row r="1" spans="1:12" ht="18.75">
      <c r="A1" s="586" t="s">
        <v>522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</row>
    <row r="2" spans="1:12" ht="15.75">
      <c r="A2" s="564" t="s">
        <v>103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3" spans="1:12" ht="14.25">
      <c r="A3" s="53"/>
      <c r="B3" s="479" t="s">
        <v>14</v>
      </c>
      <c r="C3" s="15"/>
      <c r="D3" s="477"/>
      <c r="E3" s="477"/>
      <c r="F3" s="477"/>
      <c r="G3" s="477"/>
      <c r="H3" s="513"/>
      <c r="I3" s="513"/>
      <c r="J3" s="556" t="s">
        <v>507</v>
      </c>
      <c r="K3" s="556"/>
      <c r="L3" s="513"/>
    </row>
    <row r="4" spans="1:12" ht="24.75" customHeight="1">
      <c r="A4" s="557" t="s">
        <v>3</v>
      </c>
      <c r="B4" s="557" t="s">
        <v>4</v>
      </c>
      <c r="C4" s="669" t="s">
        <v>502</v>
      </c>
      <c r="D4" s="670"/>
      <c r="E4" s="669" t="s">
        <v>503</v>
      </c>
      <c r="F4" s="670"/>
      <c r="G4" s="669" t="s">
        <v>504</v>
      </c>
      <c r="H4" s="670"/>
      <c r="I4" s="669" t="s">
        <v>505</v>
      </c>
      <c r="J4" s="670"/>
      <c r="K4" s="669" t="s">
        <v>506</v>
      </c>
      <c r="L4" s="670"/>
    </row>
    <row r="5" spans="1:12" ht="12.75">
      <c r="A5" s="668"/>
      <c r="B5" s="668"/>
      <c r="C5" s="29" t="s">
        <v>22</v>
      </c>
      <c r="D5" s="29" t="s">
        <v>50</v>
      </c>
      <c r="E5" s="29" t="s">
        <v>22</v>
      </c>
      <c r="F5" s="29" t="s">
        <v>50</v>
      </c>
      <c r="G5" s="29" t="s">
        <v>22</v>
      </c>
      <c r="H5" s="29" t="s">
        <v>50</v>
      </c>
      <c r="I5" s="29" t="s">
        <v>22</v>
      </c>
      <c r="J5" s="29" t="s">
        <v>50</v>
      </c>
      <c r="K5" s="29" t="s">
        <v>22</v>
      </c>
      <c r="L5" s="29" t="s">
        <v>50</v>
      </c>
    </row>
    <row r="6" spans="1:12" ht="15" customHeight="1">
      <c r="A6" s="473">
        <v>1</v>
      </c>
      <c r="B6" s="474" t="s">
        <v>251</v>
      </c>
      <c r="C6" s="30">
        <v>2132.7419879999998</v>
      </c>
      <c r="D6" s="30">
        <v>3428.2947999999997</v>
      </c>
      <c r="E6" s="30">
        <v>1959.3500643756</v>
      </c>
      <c r="F6" s="30">
        <v>3122</v>
      </c>
      <c r="G6" s="30">
        <v>1917.6159080043997</v>
      </c>
      <c r="H6" s="30">
        <v>2989</v>
      </c>
      <c r="I6" s="30">
        <v>7381.2480000000005</v>
      </c>
      <c r="J6" s="30">
        <v>21157.14272243</v>
      </c>
      <c r="K6" s="30">
        <v>1857</v>
      </c>
      <c r="L6" s="30">
        <v>3068</v>
      </c>
    </row>
    <row r="7" spans="1:12" ht="15" customHeight="1">
      <c r="A7" s="473">
        <v>2</v>
      </c>
      <c r="B7" s="474" t="s">
        <v>252</v>
      </c>
      <c r="C7" s="30">
        <v>633.082554</v>
      </c>
      <c r="D7" s="30">
        <v>460.94719999999995</v>
      </c>
      <c r="E7" s="30">
        <v>581.6129423598001</v>
      </c>
      <c r="F7" s="30">
        <v>448</v>
      </c>
      <c r="G7" s="30">
        <v>569.2245866875363</v>
      </c>
      <c r="H7" s="30">
        <v>448</v>
      </c>
      <c r="I7" s="30">
        <v>492.08320000000003</v>
      </c>
      <c r="J7" s="30">
        <v>654.9135826199999</v>
      </c>
      <c r="K7" s="30">
        <v>374</v>
      </c>
      <c r="L7" s="30">
        <v>389</v>
      </c>
    </row>
    <row r="8" spans="1:12" ht="15" customHeight="1">
      <c r="A8" s="473">
        <v>3</v>
      </c>
      <c r="B8" s="474" t="s">
        <v>253</v>
      </c>
      <c r="C8" s="30">
        <v>948.4202519999999</v>
      </c>
      <c r="D8" s="30">
        <v>1259.3736</v>
      </c>
      <c r="E8" s="30">
        <v>871.3136855124</v>
      </c>
      <c r="F8" s="30">
        <v>1207</v>
      </c>
      <c r="G8" s="30">
        <v>852.7547040109858</v>
      </c>
      <c r="H8" s="30">
        <v>1088</v>
      </c>
      <c r="I8" s="30">
        <v>6783.718400000001</v>
      </c>
      <c r="J8" s="30">
        <v>8528.59373322</v>
      </c>
      <c r="K8" s="30">
        <v>1106</v>
      </c>
      <c r="L8" s="30">
        <v>950</v>
      </c>
    </row>
    <row r="9" spans="1:12" ht="15" customHeight="1">
      <c r="A9" s="473">
        <v>4</v>
      </c>
      <c r="B9" s="474" t="s">
        <v>254</v>
      </c>
      <c r="C9" s="30">
        <v>1486.4200649999998</v>
      </c>
      <c r="D9" s="30">
        <v>1605.0839999999998</v>
      </c>
      <c r="E9" s="30">
        <v>1365.5741137154998</v>
      </c>
      <c r="F9" s="30">
        <v>1264</v>
      </c>
      <c r="G9" s="30">
        <v>1336.4873850933598</v>
      </c>
      <c r="H9" s="30">
        <v>762</v>
      </c>
      <c r="I9" s="30">
        <v>90297.2672</v>
      </c>
      <c r="J9" s="30">
        <v>247736.39300013997</v>
      </c>
      <c r="K9" s="30">
        <v>7474</v>
      </c>
      <c r="L9" s="30">
        <v>5470</v>
      </c>
    </row>
    <row r="10" spans="1:12" ht="15" customHeight="1">
      <c r="A10" s="473">
        <v>5</v>
      </c>
      <c r="B10" s="474" t="s">
        <v>255</v>
      </c>
      <c r="C10" s="30">
        <v>826.8587729999999</v>
      </c>
      <c r="D10" s="30">
        <v>684.2185</v>
      </c>
      <c r="E10" s="30">
        <v>759.6351547551</v>
      </c>
      <c r="F10" s="30">
        <v>640</v>
      </c>
      <c r="G10" s="30">
        <v>743.4549259588164</v>
      </c>
      <c r="H10" s="30">
        <v>601</v>
      </c>
      <c r="I10" s="30">
        <v>11234.4352</v>
      </c>
      <c r="J10" s="30">
        <v>17377.28567817</v>
      </c>
      <c r="K10" s="30">
        <v>1241</v>
      </c>
      <c r="L10" s="30">
        <v>1605</v>
      </c>
    </row>
    <row r="11" spans="1:12" ht="15" customHeight="1">
      <c r="A11" s="473">
        <v>6</v>
      </c>
      <c r="B11" s="474" t="s">
        <v>256</v>
      </c>
      <c r="C11" s="30">
        <v>1290.236688</v>
      </c>
      <c r="D11" s="30">
        <v>1411.6508</v>
      </c>
      <c r="E11" s="30">
        <v>1185.3404452656</v>
      </c>
      <c r="F11" s="30">
        <v>1010</v>
      </c>
      <c r="G11" s="30">
        <v>1160.0926937814427</v>
      </c>
      <c r="H11" s="30">
        <v>1084</v>
      </c>
      <c r="I11" s="30">
        <v>3481.9280000000003</v>
      </c>
      <c r="J11" s="30">
        <v>6800.55396185</v>
      </c>
      <c r="K11" s="30">
        <v>1168</v>
      </c>
      <c r="L11" s="30">
        <v>864</v>
      </c>
    </row>
    <row r="12" spans="1:12" ht="15" customHeight="1">
      <c r="A12" s="473">
        <v>7</v>
      </c>
      <c r="B12" s="474" t="s">
        <v>257</v>
      </c>
      <c r="C12" s="30">
        <v>1133.7714179999998</v>
      </c>
      <c r="D12" s="30">
        <v>1374.6103999999998</v>
      </c>
      <c r="E12" s="30">
        <v>1041.5958017166</v>
      </c>
      <c r="F12" s="30">
        <v>1236</v>
      </c>
      <c r="G12" s="30">
        <v>1019.4098111400364</v>
      </c>
      <c r="H12" s="30">
        <v>1155</v>
      </c>
      <c r="I12" s="30">
        <v>68173.2944</v>
      </c>
      <c r="J12" s="30">
        <v>42008.90439229</v>
      </c>
      <c r="K12" s="30">
        <v>4515</v>
      </c>
      <c r="L12" s="30">
        <v>4091</v>
      </c>
    </row>
    <row r="13" spans="1:12" ht="15" customHeight="1">
      <c r="A13" s="473">
        <v>8</v>
      </c>
      <c r="B13" s="474" t="s">
        <v>194</v>
      </c>
      <c r="C13" s="30">
        <v>432.08486099999993</v>
      </c>
      <c r="D13" s="30">
        <v>368.34619999999995</v>
      </c>
      <c r="E13" s="30">
        <v>396.9563618007</v>
      </c>
      <c r="F13" s="30">
        <v>358</v>
      </c>
      <c r="G13" s="30">
        <v>388.50119129434506</v>
      </c>
      <c r="H13" s="30">
        <v>358</v>
      </c>
      <c r="I13" s="30">
        <v>839.1776</v>
      </c>
      <c r="J13" s="30">
        <v>1433.6965881699998</v>
      </c>
      <c r="K13" s="30">
        <v>358</v>
      </c>
      <c r="L13" s="30">
        <v>358</v>
      </c>
    </row>
    <row r="14" spans="1:12" ht="15" customHeight="1">
      <c r="A14" s="473">
        <v>9</v>
      </c>
      <c r="B14" s="474" t="s">
        <v>199</v>
      </c>
      <c r="C14" s="30">
        <v>618.639606</v>
      </c>
      <c r="D14" s="30">
        <v>734.6346</v>
      </c>
      <c r="E14" s="30">
        <v>568.3442060322</v>
      </c>
      <c r="F14" s="30">
        <v>669</v>
      </c>
      <c r="G14" s="30">
        <v>556.2384744437142</v>
      </c>
      <c r="H14" s="30">
        <v>627</v>
      </c>
      <c r="I14" s="30">
        <v>3228.1976</v>
      </c>
      <c r="J14" s="30">
        <v>2934.84682249</v>
      </c>
      <c r="K14" s="30">
        <v>1464</v>
      </c>
      <c r="L14" s="30">
        <v>721</v>
      </c>
    </row>
    <row r="15" spans="1:12" ht="15" customHeight="1">
      <c r="A15" s="473">
        <v>10</v>
      </c>
      <c r="B15" s="474" t="s">
        <v>258</v>
      </c>
      <c r="C15" s="30">
        <v>426.0669659999999</v>
      </c>
      <c r="D15" s="30">
        <v>364.2306</v>
      </c>
      <c r="E15" s="30">
        <v>391.42772166419996</v>
      </c>
      <c r="F15" s="30">
        <v>354</v>
      </c>
      <c r="G15" s="30">
        <v>383.0903111927525</v>
      </c>
      <c r="H15" s="30">
        <v>354</v>
      </c>
      <c r="I15" s="30">
        <v>2078.1728000000003</v>
      </c>
      <c r="J15" s="30">
        <v>1476.6216357199999</v>
      </c>
      <c r="K15" s="30">
        <v>362</v>
      </c>
      <c r="L15" s="30">
        <v>359</v>
      </c>
    </row>
    <row r="16" spans="1:12" ht="15" customHeight="1">
      <c r="A16" s="473">
        <v>11</v>
      </c>
      <c r="B16" s="474" t="s">
        <v>259</v>
      </c>
      <c r="C16" s="30">
        <v>629.4718169999999</v>
      </c>
      <c r="D16" s="30">
        <v>451.6871</v>
      </c>
      <c r="E16" s="30">
        <v>578.2957582779</v>
      </c>
      <c r="F16" s="30">
        <v>433</v>
      </c>
      <c r="G16" s="30">
        <v>565.9780586265807</v>
      </c>
      <c r="H16" s="30">
        <v>433</v>
      </c>
      <c r="I16" s="30">
        <v>810.6192</v>
      </c>
      <c r="J16" s="30">
        <v>788.5944449899999</v>
      </c>
      <c r="K16" s="30">
        <v>390</v>
      </c>
      <c r="L16" s="30">
        <v>383</v>
      </c>
    </row>
    <row r="17" spans="1:12" ht="15" customHeight="1">
      <c r="A17" s="473">
        <v>12</v>
      </c>
      <c r="B17" s="474" t="s">
        <v>260</v>
      </c>
      <c r="C17" s="30">
        <v>559.664235</v>
      </c>
      <c r="D17" s="30">
        <v>512.3922</v>
      </c>
      <c r="E17" s="30">
        <v>514.1635326945</v>
      </c>
      <c r="F17" s="30">
        <v>463</v>
      </c>
      <c r="G17" s="30">
        <v>503.2118494481071</v>
      </c>
      <c r="H17" s="30">
        <v>442</v>
      </c>
      <c r="I17" s="30">
        <v>1632.2224</v>
      </c>
      <c r="J17" s="30">
        <v>2364.55690504</v>
      </c>
      <c r="K17" s="30">
        <v>354</v>
      </c>
      <c r="L17" s="30">
        <v>354</v>
      </c>
    </row>
    <row r="18" spans="1:12" ht="15" customHeight="1">
      <c r="A18" s="473">
        <v>13</v>
      </c>
      <c r="B18" s="474" t="s">
        <v>261</v>
      </c>
      <c r="C18" s="30">
        <v>587.3465519999999</v>
      </c>
      <c r="D18" s="30">
        <v>695.5364</v>
      </c>
      <c r="E18" s="30">
        <v>539.5952773224</v>
      </c>
      <c r="F18" s="30">
        <v>676</v>
      </c>
      <c r="G18" s="30">
        <v>528.1018979154328</v>
      </c>
      <c r="H18" s="30">
        <v>618</v>
      </c>
      <c r="I18" s="30">
        <v>3644.4912</v>
      </c>
      <c r="J18" s="30">
        <v>11313.81610425</v>
      </c>
      <c r="K18" s="30">
        <v>1293</v>
      </c>
      <c r="L18" s="30">
        <v>1280</v>
      </c>
    </row>
    <row r="19" spans="1:12" ht="15" customHeight="1">
      <c r="A19" s="473">
        <v>14</v>
      </c>
      <c r="B19" s="474" t="s">
        <v>262</v>
      </c>
      <c r="C19" s="30">
        <v>480.22802099999996</v>
      </c>
      <c r="D19" s="30">
        <v>595.7330999999999</v>
      </c>
      <c r="E19" s="30">
        <v>441.1854828927</v>
      </c>
      <c r="F19" s="30">
        <v>529</v>
      </c>
      <c r="G19" s="30">
        <v>431.7882321070855</v>
      </c>
      <c r="H19" s="30">
        <v>474</v>
      </c>
      <c r="I19" s="30">
        <v>729.3376000000001</v>
      </c>
      <c r="J19" s="30">
        <v>3576.2696758799993</v>
      </c>
      <c r="K19" s="30">
        <v>561</v>
      </c>
      <c r="L19" s="30">
        <v>393</v>
      </c>
    </row>
    <row r="20" spans="1:12" ht="15" customHeight="1">
      <c r="A20" s="473">
        <v>15</v>
      </c>
      <c r="B20" s="474" t="s">
        <v>263</v>
      </c>
      <c r="C20" s="30">
        <v>4997.260008</v>
      </c>
      <c r="D20" s="30">
        <v>10068.8154</v>
      </c>
      <c r="E20" s="30">
        <v>4590.982769349601</v>
      </c>
      <c r="F20" s="30">
        <v>9786</v>
      </c>
      <c r="G20" s="30">
        <v>4493.194836362454</v>
      </c>
      <c r="H20" s="30">
        <v>5782</v>
      </c>
      <c r="I20" s="30">
        <v>16872.5224</v>
      </c>
      <c r="J20" s="30">
        <v>19528.44377539</v>
      </c>
      <c r="K20" s="30">
        <v>4800</v>
      </c>
      <c r="L20" s="30">
        <v>6027</v>
      </c>
    </row>
    <row r="21" spans="1:12" ht="15" customHeight="1">
      <c r="A21" s="473">
        <v>16</v>
      </c>
      <c r="B21" s="474" t="s">
        <v>264</v>
      </c>
      <c r="C21" s="30">
        <v>906.2949869999999</v>
      </c>
      <c r="D21" s="30">
        <v>791.2240999999999</v>
      </c>
      <c r="E21" s="30">
        <v>832.6132045569</v>
      </c>
      <c r="F21" s="30">
        <v>694</v>
      </c>
      <c r="G21" s="30">
        <v>814.878543299838</v>
      </c>
      <c r="H21" s="30">
        <v>679</v>
      </c>
      <c r="I21" s="30">
        <v>4535.2936</v>
      </c>
      <c r="J21" s="30">
        <v>4377.12842017</v>
      </c>
      <c r="K21" s="30">
        <v>1309</v>
      </c>
      <c r="L21" s="30">
        <v>1029</v>
      </c>
    </row>
    <row r="22" spans="1:12" ht="15" customHeight="1">
      <c r="A22" s="473">
        <v>17</v>
      </c>
      <c r="B22" s="474" t="s">
        <v>305</v>
      </c>
      <c r="C22" s="30">
        <v>640.3040279999999</v>
      </c>
      <c r="D22" s="30">
        <v>1061.8247999999999</v>
      </c>
      <c r="E22" s="30">
        <v>588.2473105235999</v>
      </c>
      <c r="F22" s="30">
        <v>978</v>
      </c>
      <c r="G22" s="30">
        <v>575.7176428094473</v>
      </c>
      <c r="H22" s="30">
        <v>965</v>
      </c>
      <c r="I22" s="30">
        <v>15190.872000000001</v>
      </c>
      <c r="J22" s="30">
        <v>25123.417116049997</v>
      </c>
      <c r="K22" s="30">
        <v>2051</v>
      </c>
      <c r="L22" s="30">
        <v>2551</v>
      </c>
    </row>
    <row r="23" spans="1:12" ht="15" customHeight="1">
      <c r="A23" s="473">
        <v>18</v>
      </c>
      <c r="B23" s="474" t="s">
        <v>265</v>
      </c>
      <c r="C23" s="30">
        <v>2714.070645</v>
      </c>
      <c r="D23" s="30">
        <v>1703.8583999999998</v>
      </c>
      <c r="E23" s="30">
        <v>2493.4167015615</v>
      </c>
      <c r="F23" s="30">
        <v>1586</v>
      </c>
      <c r="G23" s="30">
        <v>2440.30692581824</v>
      </c>
      <c r="H23" s="30">
        <v>1536</v>
      </c>
      <c r="I23" s="30">
        <v>28403.5256</v>
      </c>
      <c r="J23" s="30">
        <v>30363.952206939997</v>
      </c>
      <c r="K23" s="30">
        <v>11234</v>
      </c>
      <c r="L23" s="30">
        <v>5150</v>
      </c>
    </row>
    <row r="24" spans="1:12" ht="15" customHeight="1">
      <c r="A24" s="473">
        <v>19</v>
      </c>
      <c r="B24" s="474" t="s">
        <v>266</v>
      </c>
      <c r="C24" s="30">
        <v>426.0669659999999</v>
      </c>
      <c r="D24" s="30">
        <v>364.2306</v>
      </c>
      <c r="E24" s="30">
        <v>391.42772166419996</v>
      </c>
      <c r="F24" s="30">
        <v>354</v>
      </c>
      <c r="G24" s="30">
        <v>383.0903111927525</v>
      </c>
      <c r="H24" s="30">
        <v>354</v>
      </c>
      <c r="I24" s="30">
        <v>486.5912</v>
      </c>
      <c r="J24" s="30">
        <v>631.6114139499999</v>
      </c>
      <c r="K24" s="30">
        <v>354</v>
      </c>
      <c r="L24" s="30">
        <v>354</v>
      </c>
    </row>
    <row r="25" spans="1:12" ht="15" customHeight="1">
      <c r="A25" s="473">
        <v>20</v>
      </c>
      <c r="B25" s="474" t="s">
        <v>201</v>
      </c>
      <c r="C25" s="30">
        <v>445.32422999999994</v>
      </c>
      <c r="D25" s="30">
        <v>397.1554</v>
      </c>
      <c r="E25" s="30">
        <v>409.11937010099996</v>
      </c>
      <c r="F25" s="30">
        <v>386</v>
      </c>
      <c r="G25" s="30">
        <v>400.40512751784865</v>
      </c>
      <c r="H25" s="30">
        <v>386</v>
      </c>
      <c r="I25" s="30">
        <v>684.3032000000001</v>
      </c>
      <c r="J25" s="30">
        <v>527.3648698999999</v>
      </c>
      <c r="K25" s="30">
        <v>377</v>
      </c>
      <c r="L25" s="30">
        <v>365</v>
      </c>
    </row>
    <row r="26" spans="1:12" ht="15" customHeight="1">
      <c r="A26" s="473">
        <v>21</v>
      </c>
      <c r="B26" s="474" t="s">
        <v>267</v>
      </c>
      <c r="C26" s="30">
        <v>429.677703</v>
      </c>
      <c r="D26" s="30">
        <v>373.49069999999995</v>
      </c>
      <c r="E26" s="30">
        <v>394.7449057461</v>
      </c>
      <c r="F26" s="30">
        <v>362</v>
      </c>
      <c r="G26" s="30">
        <v>386.3368392537081</v>
      </c>
      <c r="H26" s="30">
        <v>362</v>
      </c>
      <c r="I26" s="30">
        <v>392.1288</v>
      </c>
      <c r="J26" s="30">
        <v>440.28834487</v>
      </c>
      <c r="K26" s="30">
        <v>354</v>
      </c>
      <c r="L26" s="30">
        <v>354</v>
      </c>
    </row>
    <row r="27" spans="1:12" s="514" customFormat="1" ht="15" customHeight="1">
      <c r="A27" s="475"/>
      <c r="B27" s="475" t="s">
        <v>268</v>
      </c>
      <c r="C27" s="95">
        <v>22744.032363</v>
      </c>
      <c r="D27" s="95">
        <f>SUM(D6:D26)</f>
        <v>28707.33889999999</v>
      </c>
      <c r="E27" s="95">
        <v>20894.9425318881</v>
      </c>
      <c r="F27" s="95">
        <f>SUM(F6:F26)</f>
        <v>26555</v>
      </c>
      <c r="G27" s="95">
        <v>20449.880255958884</v>
      </c>
      <c r="H27" s="95">
        <f>SUM(H6:H26)</f>
        <v>21497</v>
      </c>
      <c r="I27" s="95">
        <f>SUM(I6:I26)</f>
        <v>267371.42960000003</v>
      </c>
      <c r="J27" s="95">
        <f>SUM(J6:J26)</f>
        <v>449144.3953945298</v>
      </c>
      <c r="K27" s="95">
        <f>SUM(K6:K26)</f>
        <v>42996</v>
      </c>
      <c r="L27" s="95">
        <f>SUM(L6:L26)</f>
        <v>36115</v>
      </c>
    </row>
    <row r="28" spans="1:12" ht="15" customHeight="1">
      <c r="A28" s="473">
        <v>22</v>
      </c>
      <c r="B28" s="474" t="s">
        <v>269</v>
      </c>
      <c r="C28" s="30">
        <v>6.017894999999999</v>
      </c>
      <c r="D28" s="30">
        <v>4.1156</v>
      </c>
      <c r="E28" s="30">
        <v>5.5286401365</v>
      </c>
      <c r="F28" s="30">
        <v>4</v>
      </c>
      <c r="G28" s="30">
        <v>5.41088010159255</v>
      </c>
      <c r="H28" s="30">
        <v>4</v>
      </c>
      <c r="I28" s="30">
        <v>5.492</v>
      </c>
      <c r="J28" s="30">
        <v>4.90571972</v>
      </c>
      <c r="K28" s="30">
        <v>3</v>
      </c>
      <c r="L28" s="30">
        <v>3</v>
      </c>
    </row>
    <row r="29" spans="1:12" ht="15" customHeight="1">
      <c r="A29" s="473">
        <v>23</v>
      </c>
      <c r="B29" s="474" t="s">
        <v>270</v>
      </c>
      <c r="C29" s="30">
        <v>3.610737</v>
      </c>
      <c r="D29" s="30">
        <v>3.0866999999999996</v>
      </c>
      <c r="E29" s="30">
        <v>3.3171840819000002</v>
      </c>
      <c r="F29" s="30">
        <v>3</v>
      </c>
      <c r="G29" s="30">
        <v>3.2465280609555305</v>
      </c>
      <c r="H29" s="30">
        <v>3</v>
      </c>
      <c r="I29" s="30">
        <v>3.2952000000000004</v>
      </c>
      <c r="J29" s="30">
        <v>3.67928979</v>
      </c>
      <c r="K29" s="30">
        <v>3</v>
      </c>
      <c r="L29" s="30">
        <v>3</v>
      </c>
    </row>
    <row r="30" spans="1:12" ht="15" customHeight="1">
      <c r="A30" s="473">
        <v>24</v>
      </c>
      <c r="B30" s="474" t="s">
        <v>271</v>
      </c>
      <c r="C30" s="30">
        <v>3.610737</v>
      </c>
      <c r="D30" s="30">
        <v>3.0866999999999996</v>
      </c>
      <c r="E30" s="30">
        <v>3.3171840819000002</v>
      </c>
      <c r="F30" s="30">
        <v>3</v>
      </c>
      <c r="G30" s="30">
        <v>3.2465280609555305</v>
      </c>
      <c r="H30" s="30">
        <v>3</v>
      </c>
      <c r="I30" s="30">
        <v>269.108</v>
      </c>
      <c r="J30" s="30">
        <v>186.41734935999997</v>
      </c>
      <c r="K30" s="30">
        <v>18</v>
      </c>
      <c r="L30" s="30">
        <v>41</v>
      </c>
    </row>
    <row r="31" spans="1:12" ht="15" customHeight="1">
      <c r="A31" s="473">
        <v>25</v>
      </c>
      <c r="B31" s="474" t="s">
        <v>272</v>
      </c>
      <c r="C31" s="30">
        <v>6.017894999999999</v>
      </c>
      <c r="D31" s="30">
        <v>8.2312</v>
      </c>
      <c r="E31" s="30">
        <v>5.5286401365</v>
      </c>
      <c r="F31" s="30">
        <v>8</v>
      </c>
      <c r="G31" s="30">
        <v>5.41088010159255</v>
      </c>
      <c r="H31" s="30">
        <v>5</v>
      </c>
      <c r="I31" s="30">
        <v>57.116800000000005</v>
      </c>
      <c r="J31" s="30">
        <v>65.00078629</v>
      </c>
      <c r="K31" s="30">
        <v>9</v>
      </c>
      <c r="L31" s="30">
        <v>5</v>
      </c>
    </row>
    <row r="32" spans="1:12" ht="15" customHeight="1">
      <c r="A32" s="473">
        <v>26</v>
      </c>
      <c r="B32" s="474" t="s">
        <v>273</v>
      </c>
      <c r="C32" s="30">
        <v>3.610737</v>
      </c>
      <c r="D32" s="30">
        <v>3.0866999999999996</v>
      </c>
      <c r="E32" s="30">
        <v>3.3171840819000002</v>
      </c>
      <c r="F32" s="30">
        <v>3</v>
      </c>
      <c r="G32" s="30">
        <v>3.2465280609555305</v>
      </c>
      <c r="H32" s="30">
        <v>3</v>
      </c>
      <c r="I32" s="30">
        <v>222.9752</v>
      </c>
      <c r="J32" s="30">
        <v>334.81537089</v>
      </c>
      <c r="K32" s="30">
        <v>23</v>
      </c>
      <c r="L32" s="30">
        <v>30</v>
      </c>
    </row>
    <row r="33" spans="1:12" ht="15" customHeight="1">
      <c r="A33" s="473">
        <v>27</v>
      </c>
      <c r="B33" s="474" t="s">
        <v>274</v>
      </c>
      <c r="C33" s="30">
        <v>3488.9399999999996</v>
      </c>
      <c r="D33" s="30">
        <v>2078.3779999999997</v>
      </c>
      <c r="E33" s="30">
        <v>3205.289178</v>
      </c>
      <c r="F33" s="30">
        <v>2018</v>
      </c>
      <c r="G33" s="30">
        <v>3137.0165185086003</v>
      </c>
      <c r="H33" s="30">
        <v>2005</v>
      </c>
      <c r="I33" s="30">
        <v>187421.09040000002</v>
      </c>
      <c r="J33" s="30">
        <v>139912.35284433</v>
      </c>
      <c r="K33" s="30">
        <v>105731</v>
      </c>
      <c r="L33" s="30">
        <v>63045</v>
      </c>
    </row>
    <row r="34" spans="1:12" s="514" customFormat="1" ht="15" customHeight="1">
      <c r="A34" s="475"/>
      <c r="B34" s="475" t="s">
        <v>268</v>
      </c>
      <c r="C34" s="95">
        <v>3511.8080009999994</v>
      </c>
      <c r="D34" s="95">
        <f>SUM(D28:D33)</f>
        <v>2099.9848999999995</v>
      </c>
      <c r="E34" s="95">
        <v>3226.2980105187</v>
      </c>
      <c r="F34" s="95">
        <f>SUM(F28:F33)</f>
        <v>2039</v>
      </c>
      <c r="G34" s="95">
        <v>3157.5778628946514</v>
      </c>
      <c r="H34" s="95">
        <f>SUM(H28:H33)</f>
        <v>2023</v>
      </c>
      <c r="I34" s="95">
        <f>SUM(I28:I33)</f>
        <v>187979.07760000002</v>
      </c>
      <c r="J34" s="95">
        <f>SUM(J28:J33)</f>
        <v>140507.17136038</v>
      </c>
      <c r="K34" s="95">
        <f>SUM(K28:K33)</f>
        <v>105787</v>
      </c>
      <c r="L34" s="95">
        <f>SUM(L28:L33)</f>
        <v>63127</v>
      </c>
    </row>
    <row r="35" spans="1:12" ht="15" customHeight="1">
      <c r="A35" s="473">
        <v>28</v>
      </c>
      <c r="B35" s="474" t="s">
        <v>193</v>
      </c>
      <c r="C35" s="30">
        <v>32.496632999999996</v>
      </c>
      <c r="D35" s="30">
        <v>83.34089999999999</v>
      </c>
      <c r="E35" s="30">
        <v>29.854656737099997</v>
      </c>
      <c r="F35" s="30">
        <v>53</v>
      </c>
      <c r="G35" s="30">
        <v>29.218752548599767</v>
      </c>
      <c r="H35" s="30">
        <v>53</v>
      </c>
      <c r="I35" s="30">
        <v>22535.8728</v>
      </c>
      <c r="J35" s="30">
        <v>11732.02871038</v>
      </c>
      <c r="K35" s="30">
        <v>67</v>
      </c>
      <c r="L35" s="30">
        <v>103</v>
      </c>
    </row>
    <row r="36" spans="1:12" ht="15" customHeight="1">
      <c r="A36" s="473">
        <v>29</v>
      </c>
      <c r="B36" s="474" t="s">
        <v>206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</row>
    <row r="37" spans="1:12" ht="15" customHeight="1">
      <c r="A37" s="473">
        <v>30</v>
      </c>
      <c r="B37" s="474" t="s">
        <v>275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</row>
    <row r="38" spans="1:12" ht="15" customHeight="1">
      <c r="A38" s="473">
        <v>31</v>
      </c>
      <c r="B38" s="474" t="s">
        <v>276</v>
      </c>
      <c r="C38" s="30">
        <v>113.136426</v>
      </c>
      <c r="D38" s="30">
        <v>145.07489999999999</v>
      </c>
      <c r="E38" s="30">
        <v>103.9384345662</v>
      </c>
      <c r="F38" s="30">
        <v>141</v>
      </c>
      <c r="G38" s="30">
        <v>101.72454590993995</v>
      </c>
      <c r="H38" s="30">
        <v>141</v>
      </c>
      <c r="I38" s="30">
        <v>2568.0592</v>
      </c>
      <c r="J38" s="30">
        <v>4818.643194969999</v>
      </c>
      <c r="K38" s="30">
        <v>141</v>
      </c>
      <c r="L38" s="30">
        <v>190</v>
      </c>
    </row>
    <row r="39" spans="1:12" ht="15" customHeight="1">
      <c r="A39" s="473">
        <v>32</v>
      </c>
      <c r="B39" s="474" t="s">
        <v>277</v>
      </c>
      <c r="C39" s="30">
        <v>6298.328907</v>
      </c>
      <c r="D39" s="30">
        <v>6150.7642</v>
      </c>
      <c r="E39" s="30">
        <v>5786.274766860901</v>
      </c>
      <c r="F39" s="30">
        <v>5978</v>
      </c>
      <c r="G39" s="30">
        <v>5663.027114326764</v>
      </c>
      <c r="H39" s="30">
        <v>5978</v>
      </c>
      <c r="I39" s="30">
        <v>5747.9272</v>
      </c>
      <c r="J39" s="30">
        <v>7331.59812154</v>
      </c>
      <c r="K39" s="30">
        <v>0</v>
      </c>
      <c r="L39" s="30">
        <v>0</v>
      </c>
    </row>
    <row r="40" spans="1:12" ht="15" customHeight="1">
      <c r="A40" s="473">
        <v>33</v>
      </c>
      <c r="B40" s="474" t="s">
        <v>190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</row>
    <row r="41" spans="1:12" ht="15" customHeight="1">
      <c r="A41" s="473">
        <v>34</v>
      </c>
      <c r="B41" s="474" t="s">
        <v>278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</row>
    <row r="42" spans="1:12" ht="15" customHeight="1">
      <c r="A42" s="473">
        <v>35</v>
      </c>
      <c r="B42" s="474" t="s">
        <v>279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4.3936</v>
      </c>
      <c r="J42" s="30">
        <v>237.92740641999998</v>
      </c>
      <c r="K42" s="30">
        <v>0</v>
      </c>
      <c r="L42" s="30">
        <v>0</v>
      </c>
    </row>
    <row r="43" spans="1:12" ht="15" customHeight="1">
      <c r="A43" s="473">
        <v>36</v>
      </c>
      <c r="B43" s="474" t="s">
        <v>280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1187.3704</v>
      </c>
      <c r="J43" s="30">
        <v>3533.34462833</v>
      </c>
      <c r="K43" s="30">
        <v>46</v>
      </c>
      <c r="L43" s="30">
        <v>1</v>
      </c>
    </row>
    <row r="44" spans="1:12" ht="15" customHeight="1">
      <c r="A44" s="473">
        <v>37</v>
      </c>
      <c r="B44" s="474" t="s">
        <v>203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</row>
    <row r="45" spans="1:12" ht="15" customHeight="1">
      <c r="A45" s="473">
        <v>38</v>
      </c>
      <c r="B45" s="474" t="s">
        <v>281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</row>
    <row r="46" spans="1:12" ht="15" customHeight="1">
      <c r="A46" s="473">
        <v>39</v>
      </c>
      <c r="B46" s="474" t="s">
        <v>282</v>
      </c>
      <c r="C46" s="30">
        <v>4.814316</v>
      </c>
      <c r="D46" s="30">
        <v>5.1445</v>
      </c>
      <c r="E46" s="30">
        <v>4.4229121092</v>
      </c>
      <c r="F46" s="30">
        <v>5</v>
      </c>
      <c r="G46" s="30">
        <v>4.32870408127404</v>
      </c>
      <c r="H46" s="30">
        <v>3</v>
      </c>
      <c r="I46" s="30">
        <v>0</v>
      </c>
      <c r="J46" s="30">
        <v>0</v>
      </c>
      <c r="K46" s="30">
        <v>0</v>
      </c>
      <c r="L46" s="30">
        <v>0</v>
      </c>
    </row>
    <row r="47" spans="1:12" ht="15" customHeight="1">
      <c r="A47" s="473">
        <v>40</v>
      </c>
      <c r="B47" s="474" t="s">
        <v>283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</row>
    <row r="48" spans="1:12" ht="15" customHeight="1">
      <c r="A48" s="473">
        <v>41</v>
      </c>
      <c r="B48" s="474" t="s">
        <v>284</v>
      </c>
      <c r="C48" s="30">
        <v>253.95516899999998</v>
      </c>
      <c r="D48" s="30">
        <v>43.2138</v>
      </c>
      <c r="E48" s="30">
        <v>233.3086137603</v>
      </c>
      <c r="F48" s="30">
        <v>42</v>
      </c>
      <c r="G48" s="30">
        <v>228.33914028720562</v>
      </c>
      <c r="H48" s="30">
        <v>42</v>
      </c>
      <c r="I48" s="30">
        <v>974.2808</v>
      </c>
      <c r="J48" s="30">
        <v>74.81222573</v>
      </c>
      <c r="K48" s="30">
        <v>0</v>
      </c>
      <c r="L48" s="30">
        <v>0</v>
      </c>
    </row>
    <row r="49" spans="1:12" ht="15" customHeight="1">
      <c r="A49" s="473">
        <v>42</v>
      </c>
      <c r="B49" s="474" t="s">
        <v>285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</row>
    <row r="50" spans="1:12" ht="15" customHeight="1">
      <c r="A50" s="473">
        <v>43</v>
      </c>
      <c r="B50" s="474" t="s">
        <v>286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</row>
    <row r="51" spans="1:12" ht="15" customHeight="1">
      <c r="A51" s="473">
        <v>44</v>
      </c>
      <c r="B51" s="474" t="s">
        <v>287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</row>
    <row r="52" spans="1:12" ht="15" customHeight="1">
      <c r="A52" s="473">
        <v>45</v>
      </c>
      <c r="B52" s="474" t="s">
        <v>288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</row>
    <row r="53" spans="1:12" ht="15" customHeight="1">
      <c r="A53" s="473">
        <v>46</v>
      </c>
      <c r="B53" s="474" t="s">
        <v>289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</row>
    <row r="54" spans="1:12" s="514" customFormat="1" ht="15" customHeight="1">
      <c r="A54" s="475"/>
      <c r="B54" s="475" t="s">
        <v>268</v>
      </c>
      <c r="C54" s="95">
        <v>6702.731451000001</v>
      </c>
      <c r="D54" s="95">
        <f aca="true" t="shared" si="0" ref="D54:L54">SUM(D35:D53)</f>
        <v>6427.5383</v>
      </c>
      <c r="E54" s="95">
        <v>6157.799384033701</v>
      </c>
      <c r="F54" s="95">
        <f t="shared" si="0"/>
        <v>6219</v>
      </c>
      <c r="G54" s="95">
        <v>6026.638257153783</v>
      </c>
      <c r="H54" s="95">
        <f t="shared" si="0"/>
        <v>6217</v>
      </c>
      <c r="I54" s="95">
        <f t="shared" si="0"/>
        <v>33017.903999999995</v>
      </c>
      <c r="J54" s="95">
        <f t="shared" si="0"/>
        <v>27728.354287369995</v>
      </c>
      <c r="K54" s="95">
        <f t="shared" si="0"/>
        <v>254</v>
      </c>
      <c r="L54" s="95">
        <f t="shared" si="0"/>
        <v>294</v>
      </c>
    </row>
    <row r="55" spans="1:12" ht="15" customHeight="1">
      <c r="A55" s="473">
        <v>47</v>
      </c>
      <c r="B55" s="474" t="s">
        <v>204</v>
      </c>
      <c r="C55" s="30">
        <v>154.058112</v>
      </c>
      <c r="D55" s="30">
        <v>119.35239999999999</v>
      </c>
      <c r="E55" s="30">
        <v>141.5331874944</v>
      </c>
      <c r="F55" s="30">
        <v>56</v>
      </c>
      <c r="G55" s="30">
        <v>138.51853060076928</v>
      </c>
      <c r="H55" s="30">
        <v>29</v>
      </c>
      <c r="I55" s="30">
        <v>17353.621600000002</v>
      </c>
      <c r="J55" s="30">
        <v>9026.524284799998</v>
      </c>
      <c r="K55" s="30">
        <v>6531</v>
      </c>
      <c r="L55" s="30">
        <v>2663</v>
      </c>
    </row>
    <row r="56" spans="1:12" ht="15" customHeight="1">
      <c r="A56" s="473">
        <v>48</v>
      </c>
      <c r="B56" s="474" t="s">
        <v>191</v>
      </c>
      <c r="C56" s="30">
        <v>2119.502619</v>
      </c>
      <c r="D56" s="30">
        <v>1008.3219999999999</v>
      </c>
      <c r="E56" s="30">
        <v>1947.1870560753</v>
      </c>
      <c r="F56" s="30">
        <v>774</v>
      </c>
      <c r="G56" s="30">
        <v>1905.7119717808962</v>
      </c>
      <c r="H56" s="30">
        <v>666</v>
      </c>
      <c r="I56" s="30">
        <v>20264.3816</v>
      </c>
      <c r="J56" s="30">
        <v>11887.785311489999</v>
      </c>
      <c r="K56" s="30">
        <v>5411</v>
      </c>
      <c r="L56" s="30">
        <v>2589</v>
      </c>
    </row>
    <row r="57" spans="1:12" ht="15" customHeight="1">
      <c r="A57" s="473">
        <v>49</v>
      </c>
      <c r="B57" s="474" t="s">
        <v>209</v>
      </c>
      <c r="C57" s="30">
        <v>518.7425489999999</v>
      </c>
      <c r="D57" s="30">
        <v>385.8375</v>
      </c>
      <c r="E57" s="30">
        <v>476.5687797663</v>
      </c>
      <c r="F57" s="30">
        <v>320</v>
      </c>
      <c r="G57" s="30">
        <v>466.4178647572778</v>
      </c>
      <c r="H57" s="30">
        <v>287</v>
      </c>
      <c r="I57" s="30">
        <v>18661.816000000003</v>
      </c>
      <c r="J57" s="30">
        <v>18327.76887392</v>
      </c>
      <c r="K57" s="30">
        <v>920</v>
      </c>
      <c r="L57" s="30">
        <v>385</v>
      </c>
    </row>
    <row r="58" spans="1:12" s="514" customFormat="1" ht="15" customHeight="1">
      <c r="A58" s="475"/>
      <c r="B58" s="475" t="s">
        <v>268</v>
      </c>
      <c r="C58" s="95">
        <v>2792.3032799999996</v>
      </c>
      <c r="D58" s="95">
        <f aca="true" t="shared" si="1" ref="D58:L58">SUM(D55:D57)</f>
        <v>1513.5119</v>
      </c>
      <c r="E58" s="95">
        <v>2565.289023336</v>
      </c>
      <c r="F58" s="95">
        <f t="shared" si="1"/>
        <v>1150</v>
      </c>
      <c r="G58" s="95">
        <v>2510.6483671389433</v>
      </c>
      <c r="H58" s="95">
        <f t="shared" si="1"/>
        <v>982</v>
      </c>
      <c r="I58" s="95">
        <f t="shared" si="1"/>
        <v>56279.81920000001</v>
      </c>
      <c r="J58" s="95">
        <f t="shared" si="1"/>
        <v>39242.07847020999</v>
      </c>
      <c r="K58" s="95">
        <f t="shared" si="1"/>
        <v>12862</v>
      </c>
      <c r="L58" s="95">
        <f t="shared" si="1"/>
        <v>5637</v>
      </c>
    </row>
    <row r="59" spans="1:12" ht="15" customHeight="1">
      <c r="A59" s="473">
        <v>50</v>
      </c>
      <c r="B59" s="474" t="s">
        <v>290</v>
      </c>
      <c r="C59" s="30">
        <v>0</v>
      </c>
      <c r="D59" s="30">
        <v>0</v>
      </c>
      <c r="E59" s="30">
        <v>0</v>
      </c>
      <c r="F59" s="30"/>
      <c r="G59" s="30">
        <v>0</v>
      </c>
      <c r="H59" s="30"/>
      <c r="I59" s="30">
        <v>0</v>
      </c>
      <c r="J59" s="30">
        <v>0</v>
      </c>
      <c r="K59" s="30"/>
      <c r="L59" s="30"/>
    </row>
    <row r="60" spans="1:12" ht="15" customHeight="1">
      <c r="A60" s="473">
        <v>51</v>
      </c>
      <c r="B60" s="474" t="s">
        <v>291</v>
      </c>
      <c r="C60" s="30">
        <v>0</v>
      </c>
      <c r="D60" s="30">
        <v>0</v>
      </c>
      <c r="E60" s="30">
        <v>0</v>
      </c>
      <c r="F60" s="30"/>
      <c r="G60" s="30">
        <v>0</v>
      </c>
      <c r="H60" s="30"/>
      <c r="I60" s="30">
        <v>0</v>
      </c>
      <c r="J60" s="30">
        <v>0</v>
      </c>
      <c r="K60" s="30"/>
      <c r="L60" s="30"/>
    </row>
    <row r="61" spans="1:12" s="514" customFormat="1" ht="15" customHeight="1">
      <c r="A61" s="475"/>
      <c r="B61" s="475" t="s">
        <v>268</v>
      </c>
      <c r="C61" s="95">
        <v>0</v>
      </c>
      <c r="D61" s="95">
        <v>0</v>
      </c>
      <c r="E61" s="95">
        <v>0</v>
      </c>
      <c r="F61" s="95">
        <f aca="true" t="shared" si="2" ref="F61:L61">SUM(F59:F60)</f>
        <v>0</v>
      </c>
      <c r="G61" s="95">
        <v>0</v>
      </c>
      <c r="H61" s="95">
        <f t="shared" si="2"/>
        <v>0</v>
      </c>
      <c r="I61" s="95">
        <v>0</v>
      </c>
      <c r="J61" s="95">
        <v>0</v>
      </c>
      <c r="K61" s="95">
        <f t="shared" si="2"/>
        <v>0</v>
      </c>
      <c r="L61" s="95">
        <f t="shared" si="2"/>
        <v>0</v>
      </c>
    </row>
    <row r="62" spans="1:12" s="514" customFormat="1" ht="15" customHeight="1">
      <c r="A62" s="666" t="s">
        <v>0</v>
      </c>
      <c r="B62" s="667"/>
      <c r="C62" s="95">
        <v>35750.875095</v>
      </c>
      <c r="D62" s="95">
        <f aca="true" t="shared" si="3" ref="D62:L62">SUM(D61,D58,D54,D34,D27)</f>
        <v>38748.37399999999</v>
      </c>
      <c r="E62" s="95">
        <v>32844.32894977651</v>
      </c>
      <c r="F62" s="95">
        <f t="shared" si="3"/>
        <v>35963</v>
      </c>
      <c r="G62" s="95">
        <v>32144.744743146268</v>
      </c>
      <c r="H62" s="95">
        <f t="shared" si="3"/>
        <v>30719</v>
      </c>
      <c r="I62" s="95">
        <f t="shared" si="3"/>
        <v>544648.2304</v>
      </c>
      <c r="J62" s="95">
        <f t="shared" si="3"/>
        <v>656621.9995124898</v>
      </c>
      <c r="K62" s="95">
        <f t="shared" si="3"/>
        <v>161899</v>
      </c>
      <c r="L62" s="95">
        <f t="shared" si="3"/>
        <v>105173</v>
      </c>
    </row>
  </sheetData>
  <sheetProtection/>
  <mergeCells count="11">
    <mergeCell ref="A1:L1"/>
    <mergeCell ref="A2:L2"/>
    <mergeCell ref="J3:K3"/>
    <mergeCell ref="I4:J4"/>
    <mergeCell ref="K4:L4"/>
    <mergeCell ref="A62:B62"/>
    <mergeCell ref="A4:A5"/>
    <mergeCell ref="B4:B5"/>
    <mergeCell ref="C4:D4"/>
    <mergeCell ref="E4:F4"/>
    <mergeCell ref="G4:H4"/>
  </mergeCells>
  <conditionalFormatting sqref="H3 L3">
    <cfRule type="cellIs" priority="2" dxfId="120" operator="lessThan">
      <formula>0</formula>
    </cfRule>
  </conditionalFormatting>
  <conditionalFormatting sqref="J3">
    <cfRule type="cellIs" priority="1" dxfId="120" operator="lessThan">
      <formula>0</formula>
    </cfRule>
  </conditionalFormatting>
  <printOptions/>
  <pageMargins left="0.7" right="0.7" top="0.75" bottom="0.75" header="0.3" footer="0.3"/>
  <pageSetup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" sqref="I15"/>
    </sheetView>
  </sheetViews>
  <sheetFormatPr defaultColWidth="8.421875" defaultRowHeight="12.75"/>
  <cols>
    <col min="1" max="1" width="6.8515625" style="167" customWidth="1"/>
    <col min="2" max="2" width="27.00390625" style="134" customWidth="1"/>
    <col min="3" max="3" width="9.8515625" style="168" customWidth="1"/>
    <col min="4" max="4" width="15.140625" style="168" customWidth="1"/>
    <col min="5" max="5" width="13.421875" style="134" customWidth="1"/>
    <col min="6" max="6" width="12.140625" style="134" customWidth="1"/>
    <col min="7" max="7" width="14.421875" style="134" customWidth="1"/>
    <col min="8" max="241" width="9.140625" style="134" customWidth="1"/>
    <col min="242" max="242" width="3.00390625" style="134" customWidth="1"/>
    <col min="243" max="243" width="27.00390625" style="134" customWidth="1"/>
    <col min="244" max="244" width="9.00390625" style="134" bestFit="1" customWidth="1"/>
    <col min="245" max="245" width="8.00390625" style="134" bestFit="1" customWidth="1"/>
    <col min="246" max="246" width="10.8515625" style="134" bestFit="1" customWidth="1"/>
    <col min="247" max="247" width="9.00390625" style="134" bestFit="1" customWidth="1"/>
    <col min="248" max="248" width="8.7109375" style="134" bestFit="1" customWidth="1"/>
    <col min="249" max="249" width="9.57421875" style="134" bestFit="1" customWidth="1"/>
    <col min="250" max="250" width="8.00390625" style="134" bestFit="1" customWidth="1"/>
    <col min="251" max="252" width="8.7109375" style="134" bestFit="1" customWidth="1"/>
    <col min="253" max="253" width="9.140625" style="134" bestFit="1" customWidth="1"/>
    <col min="254" max="254" width="9.28125" style="134" bestFit="1" customWidth="1"/>
    <col min="255" max="255" width="8.7109375" style="134" bestFit="1" customWidth="1"/>
    <col min="256" max="16384" width="8.421875" style="134" bestFit="1" customWidth="1"/>
  </cols>
  <sheetData>
    <row r="1" spans="1:7" ht="14.25" customHeight="1">
      <c r="A1" s="563" t="s">
        <v>510</v>
      </c>
      <c r="B1" s="563"/>
      <c r="C1" s="563"/>
      <c r="D1" s="563"/>
      <c r="E1" s="563"/>
      <c r="F1" s="563"/>
      <c r="G1" s="563"/>
    </row>
    <row r="2" spans="1:7" ht="14.25">
      <c r="A2" s="564" t="s">
        <v>326</v>
      </c>
      <c r="B2" s="564"/>
      <c r="C2" s="564"/>
      <c r="D2" s="564"/>
      <c r="E2" s="564"/>
      <c r="F2" s="564"/>
      <c r="G2" s="564"/>
    </row>
    <row r="3" spans="1:6" ht="15" customHeight="1">
      <c r="A3" s="15"/>
      <c r="B3" s="479" t="s">
        <v>14</v>
      </c>
      <c r="C3" s="135"/>
      <c r="D3" s="479"/>
      <c r="E3" s="322"/>
      <c r="F3" s="168" t="s">
        <v>52</v>
      </c>
    </row>
    <row r="4" spans="1:7" ht="24.75" customHeight="1">
      <c r="A4" s="557" t="s">
        <v>3</v>
      </c>
      <c r="B4" s="557" t="s">
        <v>4</v>
      </c>
      <c r="C4" s="557" t="s">
        <v>108</v>
      </c>
      <c r="D4" s="561" t="s">
        <v>54</v>
      </c>
      <c r="E4" s="561" t="s">
        <v>114</v>
      </c>
      <c r="F4" s="561" t="s">
        <v>166</v>
      </c>
      <c r="G4" s="562" t="s">
        <v>173</v>
      </c>
    </row>
    <row r="5" spans="1:7" ht="24.75" customHeight="1">
      <c r="A5" s="558"/>
      <c r="B5" s="558"/>
      <c r="C5" s="558"/>
      <c r="D5" s="562"/>
      <c r="E5" s="562"/>
      <c r="F5" s="561"/>
      <c r="G5" s="671"/>
    </row>
    <row r="6" spans="1:7" ht="15" customHeight="1">
      <c r="A6" s="325">
        <v>1</v>
      </c>
      <c r="B6" s="137" t="s">
        <v>189</v>
      </c>
      <c r="C6" s="46">
        <v>548759</v>
      </c>
      <c r="D6" s="138">
        <v>159552</v>
      </c>
      <c r="E6" s="47">
        <v>0</v>
      </c>
      <c r="F6" s="173">
        <v>0</v>
      </c>
      <c r="G6" s="173">
        <v>10940</v>
      </c>
    </row>
    <row r="7" spans="1:7" ht="15" customHeight="1">
      <c r="A7" s="141">
        <v>2</v>
      </c>
      <c r="B7" s="137" t="s">
        <v>202</v>
      </c>
      <c r="C7" s="46">
        <v>44969</v>
      </c>
      <c r="D7" s="138">
        <v>15736</v>
      </c>
      <c r="E7" s="47">
        <v>719</v>
      </c>
      <c r="F7" s="173">
        <v>4215</v>
      </c>
      <c r="G7" s="173">
        <v>2952</v>
      </c>
    </row>
    <row r="8" spans="1:7" ht="15" customHeight="1">
      <c r="A8" s="325">
        <v>3</v>
      </c>
      <c r="B8" s="137" t="s">
        <v>220</v>
      </c>
      <c r="C8" s="46">
        <v>994664</v>
      </c>
      <c r="D8" s="138">
        <v>257539</v>
      </c>
      <c r="E8" s="46">
        <v>0</v>
      </c>
      <c r="F8" s="176">
        <v>127229.77</v>
      </c>
      <c r="G8" s="176">
        <v>45631</v>
      </c>
    </row>
    <row r="9" spans="1:7" ht="15" customHeight="1">
      <c r="A9" s="141">
        <v>4</v>
      </c>
      <c r="B9" s="137" t="s">
        <v>213</v>
      </c>
      <c r="C9" s="47">
        <v>1497213</v>
      </c>
      <c r="D9" s="138">
        <v>254011</v>
      </c>
      <c r="E9" s="47">
        <v>0</v>
      </c>
      <c r="F9" s="178">
        <v>165023</v>
      </c>
      <c r="G9" s="178">
        <v>12855</v>
      </c>
    </row>
    <row r="10" spans="1:7" ht="15" customHeight="1">
      <c r="A10" s="325">
        <v>5</v>
      </c>
      <c r="B10" s="137" t="s">
        <v>198</v>
      </c>
      <c r="C10" s="46">
        <v>384594</v>
      </c>
      <c r="D10" s="138">
        <v>94758</v>
      </c>
      <c r="E10" s="47">
        <v>0</v>
      </c>
      <c r="F10" s="118">
        <v>22638</v>
      </c>
      <c r="G10" s="118">
        <v>0</v>
      </c>
    </row>
    <row r="11" spans="1:7" ht="15" customHeight="1">
      <c r="A11" s="141">
        <v>6</v>
      </c>
      <c r="B11" s="149" t="s">
        <v>222</v>
      </c>
      <c r="C11" s="151">
        <v>1163396</v>
      </c>
      <c r="D11" s="150">
        <v>248420</v>
      </c>
      <c r="E11" s="151">
        <v>0</v>
      </c>
      <c r="F11" s="480">
        <v>47849</v>
      </c>
      <c r="G11" s="480">
        <v>2469</v>
      </c>
    </row>
    <row r="12" spans="1:7" ht="15" customHeight="1">
      <c r="A12" s="325">
        <v>7</v>
      </c>
      <c r="B12" s="137" t="s">
        <v>223</v>
      </c>
      <c r="C12" s="46">
        <v>298641</v>
      </c>
      <c r="D12" s="138">
        <v>37302</v>
      </c>
      <c r="E12" s="47">
        <v>0</v>
      </c>
      <c r="F12" s="173">
        <v>0</v>
      </c>
      <c r="G12" s="173">
        <v>0</v>
      </c>
    </row>
    <row r="13" spans="1:7" ht="15" customHeight="1">
      <c r="A13" s="141">
        <v>8</v>
      </c>
      <c r="B13" s="137" t="s">
        <v>214</v>
      </c>
      <c r="C13" s="46">
        <v>122008</v>
      </c>
      <c r="D13" s="138">
        <v>31294</v>
      </c>
      <c r="E13" s="47">
        <v>335</v>
      </c>
      <c r="F13" s="173">
        <v>0</v>
      </c>
      <c r="G13" s="173">
        <v>30127</v>
      </c>
    </row>
    <row r="14" spans="1:7" ht="15" customHeight="1">
      <c r="A14" s="325">
        <v>9</v>
      </c>
      <c r="B14" s="137" t="s">
        <v>195</v>
      </c>
      <c r="C14" s="46">
        <v>313515</v>
      </c>
      <c r="D14" s="138">
        <v>62138.84</v>
      </c>
      <c r="E14" s="47">
        <v>1290</v>
      </c>
      <c r="F14" s="118">
        <v>120722.8</v>
      </c>
      <c r="G14" s="118">
        <v>7754.54</v>
      </c>
    </row>
    <row r="15" spans="1:7" ht="15" customHeight="1">
      <c r="A15" s="141">
        <v>10</v>
      </c>
      <c r="B15" s="137" t="s">
        <v>192</v>
      </c>
      <c r="C15" s="481">
        <v>76198</v>
      </c>
      <c r="D15" s="138">
        <v>0</v>
      </c>
      <c r="E15" s="47">
        <v>0</v>
      </c>
      <c r="F15" s="173">
        <v>0</v>
      </c>
      <c r="G15" s="173">
        <v>0</v>
      </c>
    </row>
    <row r="16" spans="1:7" ht="15" customHeight="1">
      <c r="A16" s="325">
        <v>11</v>
      </c>
      <c r="B16" s="137" t="s">
        <v>216</v>
      </c>
      <c r="C16" s="46">
        <v>88813</v>
      </c>
      <c r="D16" s="138">
        <v>14907</v>
      </c>
      <c r="E16" s="47">
        <v>0</v>
      </c>
      <c r="F16" s="173">
        <v>46034</v>
      </c>
      <c r="G16" s="173">
        <v>3057</v>
      </c>
    </row>
    <row r="17" spans="1:7" ht="15" customHeight="1">
      <c r="A17" s="141">
        <v>12</v>
      </c>
      <c r="B17" s="137" t="s">
        <v>302</v>
      </c>
      <c r="C17" s="46">
        <v>198394</v>
      </c>
      <c r="D17" s="138">
        <v>15591.88</v>
      </c>
      <c r="E17" s="47">
        <v>0</v>
      </c>
      <c r="F17" s="173">
        <v>3465.99</v>
      </c>
      <c r="G17" s="173">
        <v>0</v>
      </c>
    </row>
    <row r="18" spans="1:7" ht="15" customHeight="1">
      <c r="A18" s="325">
        <v>13</v>
      </c>
      <c r="B18" s="137" t="s">
        <v>197</v>
      </c>
      <c r="C18" s="46">
        <v>57789</v>
      </c>
      <c r="D18" s="138">
        <v>30855</v>
      </c>
      <c r="E18" s="47">
        <v>0</v>
      </c>
      <c r="F18" s="173">
        <v>0</v>
      </c>
      <c r="G18" s="173">
        <v>3031</v>
      </c>
    </row>
    <row r="19" spans="1:7" ht="15" customHeight="1">
      <c r="A19" s="141">
        <v>14</v>
      </c>
      <c r="B19" s="137" t="s">
        <v>225</v>
      </c>
      <c r="C19" s="46">
        <v>1155464</v>
      </c>
      <c r="D19" s="138">
        <v>378782</v>
      </c>
      <c r="E19" s="47">
        <v>0</v>
      </c>
      <c r="F19" s="173">
        <v>0</v>
      </c>
      <c r="G19" s="173">
        <v>35210</v>
      </c>
    </row>
    <row r="20" spans="1:7" ht="15" customHeight="1">
      <c r="A20" s="325">
        <v>15</v>
      </c>
      <c r="B20" s="137" t="s">
        <v>219</v>
      </c>
      <c r="C20" s="46">
        <v>473479</v>
      </c>
      <c r="D20" s="138">
        <v>168213</v>
      </c>
      <c r="E20" s="47">
        <v>0</v>
      </c>
      <c r="F20" s="173">
        <v>0</v>
      </c>
      <c r="G20" s="173">
        <v>525</v>
      </c>
    </row>
    <row r="21" spans="1:7" ht="15" customHeight="1">
      <c r="A21" s="141">
        <v>16</v>
      </c>
      <c r="B21" s="160" t="s">
        <v>226</v>
      </c>
      <c r="C21" s="164">
        <v>764000</v>
      </c>
      <c r="D21" s="482">
        <v>155287.97</v>
      </c>
      <c r="E21" s="164">
        <v>0</v>
      </c>
      <c r="F21" s="187">
        <v>0</v>
      </c>
      <c r="G21" s="188">
        <v>25319.6</v>
      </c>
    </row>
    <row r="22" spans="1:7" ht="15">
      <c r="A22" s="325">
        <v>17</v>
      </c>
      <c r="B22" s="137" t="s">
        <v>215</v>
      </c>
      <c r="C22" s="46">
        <v>64823.91</v>
      </c>
      <c r="D22" s="138">
        <v>27300</v>
      </c>
      <c r="E22" s="166">
        <v>0</v>
      </c>
      <c r="F22" s="118">
        <v>0</v>
      </c>
      <c r="G22" s="118">
        <v>17.04</v>
      </c>
    </row>
    <row r="23" spans="1:7" ht="15" customHeight="1">
      <c r="A23" s="141">
        <v>18</v>
      </c>
      <c r="B23" s="152" t="s">
        <v>229</v>
      </c>
      <c r="C23" s="154">
        <v>4929293</v>
      </c>
      <c r="D23" s="157">
        <v>302593</v>
      </c>
      <c r="E23" s="155">
        <v>66755</v>
      </c>
      <c r="F23" s="182">
        <v>94711</v>
      </c>
      <c r="G23" s="182">
        <v>770215</v>
      </c>
    </row>
    <row r="24" spans="1:7" ht="15" customHeight="1">
      <c r="A24" s="325">
        <v>19</v>
      </c>
      <c r="B24" s="142" t="s">
        <v>211</v>
      </c>
      <c r="C24" s="144">
        <v>531808</v>
      </c>
      <c r="D24" s="143">
        <v>110549.75</v>
      </c>
      <c r="E24" s="146">
        <v>0</v>
      </c>
      <c r="F24" s="173">
        <v>2019</v>
      </c>
      <c r="G24" s="173">
        <v>765</v>
      </c>
    </row>
    <row r="25" spans="1:7" ht="15" customHeight="1">
      <c r="A25" s="141">
        <v>20</v>
      </c>
      <c r="B25" s="137" t="s">
        <v>200</v>
      </c>
      <c r="C25" s="46">
        <v>1054399</v>
      </c>
      <c r="D25" s="138">
        <v>243590.95590839413</v>
      </c>
      <c r="E25" s="47">
        <v>9478.039774013998</v>
      </c>
      <c r="F25" s="173">
        <v>51123.01</v>
      </c>
      <c r="G25" s="173">
        <v>0</v>
      </c>
    </row>
    <row r="26" spans="1:7" ht="15" customHeight="1">
      <c r="A26" s="325">
        <v>21</v>
      </c>
      <c r="B26" s="152" t="s">
        <v>301</v>
      </c>
      <c r="C26" s="154">
        <v>922484.46</v>
      </c>
      <c r="D26" s="157">
        <v>180767.59</v>
      </c>
      <c r="E26" s="155">
        <v>0</v>
      </c>
      <c r="F26" s="182">
        <v>0</v>
      </c>
      <c r="G26" s="182">
        <v>5555.67</v>
      </c>
    </row>
    <row r="27" spans="1:7" ht="15" customHeight="1">
      <c r="A27" s="141">
        <v>22</v>
      </c>
      <c r="B27" s="152" t="s">
        <v>191</v>
      </c>
      <c r="C27" s="155">
        <v>362920</v>
      </c>
      <c r="D27" s="157">
        <v>24134</v>
      </c>
      <c r="E27" s="155">
        <v>0</v>
      </c>
      <c r="F27" s="182">
        <v>0</v>
      </c>
      <c r="G27" s="182">
        <v>0</v>
      </c>
    </row>
    <row r="28" spans="1:7" ht="15" customHeight="1">
      <c r="A28" s="325">
        <v>23</v>
      </c>
      <c r="B28" s="137" t="s">
        <v>204</v>
      </c>
      <c r="C28" s="46">
        <v>240079</v>
      </c>
      <c r="D28" s="138">
        <v>30412</v>
      </c>
      <c r="E28" s="47">
        <v>0</v>
      </c>
      <c r="F28" s="173">
        <v>0</v>
      </c>
      <c r="G28" s="173">
        <v>0</v>
      </c>
    </row>
    <row r="29" spans="1:7" ht="15" customHeight="1">
      <c r="A29" s="141">
        <v>24</v>
      </c>
      <c r="B29" s="159" t="s">
        <v>209</v>
      </c>
      <c r="C29" s="46">
        <v>399044</v>
      </c>
      <c r="D29" s="138">
        <v>29866.35</v>
      </c>
      <c r="E29" s="47">
        <v>0</v>
      </c>
      <c r="F29" s="173">
        <v>0</v>
      </c>
      <c r="G29" s="173">
        <v>0</v>
      </c>
    </row>
    <row r="30" spans="1:7" ht="15" customHeight="1">
      <c r="A30" s="325">
        <v>25</v>
      </c>
      <c r="B30" s="137" t="s">
        <v>212</v>
      </c>
      <c r="C30" s="46">
        <v>1359732</v>
      </c>
      <c r="D30" s="138">
        <v>0</v>
      </c>
      <c r="E30" s="47">
        <v>0</v>
      </c>
      <c r="F30" s="188">
        <v>0</v>
      </c>
      <c r="G30" s="188">
        <v>0</v>
      </c>
    </row>
    <row r="31" spans="1:7" ht="14.25">
      <c r="A31" s="235"/>
      <c r="B31" s="484" t="s">
        <v>0</v>
      </c>
      <c r="C31" s="484">
        <f>SUM(C6:C30)</f>
        <v>18046479.37</v>
      </c>
      <c r="D31" s="484">
        <f>SUM(D6:D30)</f>
        <v>2873601.335908394</v>
      </c>
      <c r="E31" s="484">
        <f>SUM(E6:E30)</f>
        <v>78577.039774014</v>
      </c>
      <c r="F31" s="483">
        <f>SUM(F6:F30)</f>
        <v>685030.5700000001</v>
      </c>
      <c r="G31" s="483">
        <f>SUM(G6:G30)</f>
        <v>956423.85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conditionalFormatting sqref="E6 E22 E18 E33:E65536">
    <cfRule type="cellIs" priority="24" dxfId="120" operator="lessThan">
      <formula>0</formula>
    </cfRule>
  </conditionalFormatting>
  <conditionalFormatting sqref="E3">
    <cfRule type="cellIs" priority="23" dxfId="120" operator="lessThan">
      <formula>0</formula>
    </cfRule>
  </conditionalFormatting>
  <conditionalFormatting sqref="E7">
    <cfRule type="cellIs" priority="20" dxfId="121" operator="lessThan" stopIfTrue="1">
      <formula>0</formula>
    </cfRule>
  </conditionalFormatting>
  <conditionalFormatting sqref="A7 A9 A11 A13 A15 A17 A19 A21 A23 A25 A27 A29">
    <cfRule type="expression" priority="21" dxfId="122" stopIfTrue="1">
      <formula>AND(COUNTIF($A$6:$A$6,A7)&gt;1,NOT(ISBLANK(A7)))</formula>
    </cfRule>
  </conditionalFormatting>
  <conditionalFormatting sqref="B7">
    <cfRule type="expression" priority="22" dxfId="122" stopIfTrue="1">
      <formula>AND(COUNTIF($B$6:$B$6,B7)&gt;1,NOT(ISBLANK(B7)))</formula>
    </cfRule>
  </conditionalFormatting>
  <conditionalFormatting sqref="E24">
    <cfRule type="cellIs" priority="19" dxfId="120" operator="lessThan">
      <formula>0</formula>
    </cfRule>
  </conditionalFormatting>
  <conditionalFormatting sqref="E8">
    <cfRule type="cellIs" priority="18" dxfId="120" operator="lessThan">
      <formula>0</formula>
    </cfRule>
  </conditionalFormatting>
  <conditionalFormatting sqref="E9">
    <cfRule type="cellIs" priority="17" dxfId="120" operator="lessThan">
      <formula>0</formula>
    </cfRule>
  </conditionalFormatting>
  <conditionalFormatting sqref="E11">
    <cfRule type="cellIs" priority="16" dxfId="120" operator="lessThan">
      <formula>0</formula>
    </cfRule>
  </conditionalFormatting>
  <conditionalFormatting sqref="E27">
    <cfRule type="cellIs" priority="15" dxfId="121" operator="lessThan" stopIfTrue="1">
      <formula>0</formula>
    </cfRule>
  </conditionalFormatting>
  <conditionalFormatting sqref="E12">
    <cfRule type="cellIs" priority="14" dxfId="121" operator="lessThan" stopIfTrue="1">
      <formula>0</formula>
    </cfRule>
  </conditionalFormatting>
  <conditionalFormatting sqref="E13">
    <cfRule type="cellIs" priority="13" dxfId="120" operator="lessThan">
      <formula>0</formula>
    </cfRule>
  </conditionalFormatting>
  <conditionalFormatting sqref="E25">
    <cfRule type="cellIs" priority="12" dxfId="120" operator="lessThan">
      <formula>0</formula>
    </cfRule>
  </conditionalFormatting>
  <conditionalFormatting sqref="E26">
    <cfRule type="cellIs" priority="11" dxfId="121" operator="lessThan" stopIfTrue="1">
      <formula>0</formula>
    </cfRule>
  </conditionalFormatting>
  <conditionalFormatting sqref="E14">
    <cfRule type="cellIs" priority="10" dxfId="120" operator="lessThan">
      <formula>0</formula>
    </cfRule>
  </conditionalFormatting>
  <conditionalFormatting sqref="E15">
    <cfRule type="cellIs" priority="9" dxfId="120" operator="lessThan">
      <formula>0</formula>
    </cfRule>
  </conditionalFormatting>
  <conditionalFormatting sqref="E16">
    <cfRule type="cellIs" priority="8" dxfId="120" operator="lessThan">
      <formula>0</formula>
    </cfRule>
  </conditionalFormatting>
  <conditionalFormatting sqref="E28">
    <cfRule type="cellIs" priority="7" dxfId="120" operator="lessThan">
      <formula>0</formula>
    </cfRule>
  </conditionalFormatting>
  <conditionalFormatting sqref="E29">
    <cfRule type="cellIs" priority="6" dxfId="120" operator="lessThan">
      <formula>0</formula>
    </cfRule>
  </conditionalFormatting>
  <conditionalFormatting sqref="E17">
    <cfRule type="cellIs" priority="5" dxfId="120" operator="lessThan">
      <formula>0</formula>
    </cfRule>
  </conditionalFormatting>
  <conditionalFormatting sqref="E19">
    <cfRule type="cellIs" priority="4" dxfId="120" operator="lessThan">
      <formula>0</formula>
    </cfRule>
  </conditionalFormatting>
  <conditionalFormatting sqref="E23">
    <cfRule type="cellIs" priority="3" dxfId="120" operator="lessThan">
      <formula>0</formula>
    </cfRule>
  </conditionalFormatting>
  <conditionalFormatting sqref="E20">
    <cfRule type="cellIs" priority="2" dxfId="120" operator="lessThan">
      <formula>0</formula>
    </cfRule>
  </conditionalFormatting>
  <conditionalFormatting sqref="E21">
    <cfRule type="cellIs" priority="1" dxfId="120" operator="lessThan">
      <formula>0</formula>
    </cfRule>
  </conditionalFormatting>
  <conditionalFormatting sqref="B6">
    <cfRule type="duplicateValues" priority="25" dxfId="119">
      <formula>AND(COUNTIF($B$6:$B$6,B6)&gt;1,NOT(ISBLANK(B6)))</formula>
    </cfRule>
  </conditionalFormatting>
  <conditionalFormatting sqref="B10">
    <cfRule type="duplicateValues" priority="26" dxfId="119">
      <formula>AND(COUNTIF($B$10:$B$10,B10)&gt;1,NOT(ISBLANK(B10)))</formula>
    </cfRule>
  </conditionalFormatting>
  <conditionalFormatting sqref="B16">
    <cfRule type="duplicateValues" priority="27" dxfId="119">
      <formula>AND(COUNTIF($B$16:$B$16,B16)&gt;1,NOT(ISBLANK(B16)))</formula>
    </cfRule>
  </conditionalFormatting>
  <conditionalFormatting sqref="B23">
    <cfRule type="duplicateValues" priority="28" dxfId="119">
      <formula>AND(COUNTIF($B$23:$B$23,B23)&gt;1,NOT(ISBLANK(B23)))</formula>
    </cfRule>
  </conditionalFormatting>
  <conditionalFormatting sqref="B12 B26">
    <cfRule type="expression" priority="29" dxfId="122" stopIfTrue="1">
      <formula>AND(COUNTIF(MSME_28!#REF!,B12)&gt;1,NOT(ISBLANK(B12)))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T61"/>
  <sheetViews>
    <sheetView view="pageBreakPreview" zoomScale="6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U29" sqref="U29"/>
    </sheetView>
  </sheetViews>
  <sheetFormatPr defaultColWidth="9.140625" defaultRowHeight="12.75"/>
  <cols>
    <col min="1" max="1" width="5.7109375" style="55" bestFit="1" customWidth="1"/>
    <col min="2" max="2" width="21.421875" style="51" customWidth="1"/>
    <col min="3" max="3" width="7.8515625" style="65" bestFit="1" customWidth="1"/>
    <col min="4" max="4" width="9.421875" style="66" customWidth="1"/>
    <col min="5" max="5" width="6.00390625" style="65" bestFit="1" customWidth="1"/>
    <col min="6" max="6" width="6.8515625" style="66" customWidth="1"/>
    <col min="7" max="7" width="5.00390625" style="51" bestFit="1" customWidth="1"/>
    <col min="8" max="9" width="6.00390625" style="51" bestFit="1" customWidth="1"/>
    <col min="10" max="10" width="6.00390625" style="56" bestFit="1" customWidth="1"/>
    <col min="11" max="11" width="5.00390625" style="56" bestFit="1" customWidth="1"/>
    <col min="12" max="12" width="6.00390625" style="51" bestFit="1" customWidth="1"/>
    <col min="13" max="13" width="5.7109375" style="51" customWidth="1"/>
    <col min="14" max="14" width="7.8515625" style="51" customWidth="1"/>
    <col min="15" max="15" width="5.140625" style="51" customWidth="1"/>
    <col min="16" max="16" width="5.57421875" style="51" customWidth="1"/>
    <col min="17" max="17" width="7.421875" style="51" customWidth="1"/>
    <col min="18" max="18" width="7.8515625" style="51" customWidth="1"/>
    <col min="19" max="20" width="6.00390625" style="51" bestFit="1" customWidth="1"/>
    <col min="21" max="16384" width="9.140625" style="51" customWidth="1"/>
  </cols>
  <sheetData>
    <row r="1" spans="1:20" ht="14.25" customHeight="1">
      <c r="A1" s="569" t="s">
        <v>163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</row>
    <row r="2" spans="1:20" ht="15.75">
      <c r="A2" s="570" t="s">
        <v>103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</row>
    <row r="3" spans="1:15" ht="14.25">
      <c r="A3" s="13"/>
      <c r="B3" s="52" t="s">
        <v>14</v>
      </c>
      <c r="C3" s="53"/>
      <c r="D3" s="64"/>
      <c r="E3" s="437"/>
      <c r="F3" s="678"/>
      <c r="G3" s="678"/>
      <c r="H3" s="59"/>
      <c r="I3" s="678"/>
      <c r="J3" s="678"/>
      <c r="K3" s="60"/>
      <c r="L3" s="59"/>
      <c r="M3" s="678" t="s">
        <v>55</v>
      </c>
      <c r="N3" s="678"/>
      <c r="O3" s="59"/>
    </row>
    <row r="4" spans="1:20" ht="45" customHeight="1">
      <c r="A4" s="674" t="s">
        <v>3</v>
      </c>
      <c r="B4" s="674" t="s">
        <v>4</v>
      </c>
      <c r="C4" s="444" t="s">
        <v>33</v>
      </c>
      <c r="D4" s="444" t="s">
        <v>495</v>
      </c>
      <c r="E4" s="676" t="s">
        <v>496</v>
      </c>
      <c r="F4" s="677"/>
      <c r="G4" s="676" t="s">
        <v>51</v>
      </c>
      <c r="H4" s="677"/>
      <c r="I4" s="676" t="s">
        <v>489</v>
      </c>
      <c r="J4" s="677"/>
      <c r="K4" s="676" t="s">
        <v>51</v>
      </c>
      <c r="L4" s="677"/>
      <c r="M4" s="676" t="s">
        <v>490</v>
      </c>
      <c r="N4" s="677"/>
      <c r="O4" s="676" t="s">
        <v>491</v>
      </c>
      <c r="P4" s="677"/>
      <c r="Q4" s="676" t="s">
        <v>492</v>
      </c>
      <c r="R4" s="677"/>
      <c r="S4" s="676" t="s">
        <v>51</v>
      </c>
      <c r="T4" s="677"/>
    </row>
    <row r="5" spans="1:20" ht="12.75">
      <c r="A5" s="675"/>
      <c r="B5" s="675"/>
      <c r="C5" s="445" t="s">
        <v>76</v>
      </c>
      <c r="D5" s="445" t="s">
        <v>76</v>
      </c>
      <c r="E5" s="446" t="s">
        <v>494</v>
      </c>
      <c r="F5" s="447" t="s">
        <v>24</v>
      </c>
      <c r="G5" s="446" t="s">
        <v>494</v>
      </c>
      <c r="H5" s="447" t="s">
        <v>24</v>
      </c>
      <c r="I5" s="446" t="s">
        <v>494</v>
      </c>
      <c r="J5" s="447" t="s">
        <v>24</v>
      </c>
      <c r="K5" s="446" t="s">
        <v>494</v>
      </c>
      <c r="L5" s="447" t="s">
        <v>24</v>
      </c>
      <c r="M5" s="446" t="s">
        <v>494</v>
      </c>
      <c r="N5" s="447" t="s">
        <v>24</v>
      </c>
      <c r="O5" s="446" t="s">
        <v>494</v>
      </c>
      <c r="P5" s="447" t="s">
        <v>24</v>
      </c>
      <c r="Q5" s="446" t="s">
        <v>494</v>
      </c>
      <c r="R5" s="447" t="s">
        <v>24</v>
      </c>
      <c r="S5" s="446" t="s">
        <v>494</v>
      </c>
      <c r="T5" s="447" t="s">
        <v>24</v>
      </c>
    </row>
    <row r="6" spans="1:20" ht="15" customHeight="1">
      <c r="A6" s="438">
        <v>1</v>
      </c>
      <c r="B6" s="439" t="s">
        <v>251</v>
      </c>
      <c r="C6" s="440">
        <v>1512</v>
      </c>
      <c r="D6" s="440">
        <v>232</v>
      </c>
      <c r="E6" s="441">
        <v>232</v>
      </c>
      <c r="F6" s="441">
        <v>654</v>
      </c>
      <c r="G6" s="441">
        <v>87</v>
      </c>
      <c r="H6" s="441">
        <v>311</v>
      </c>
      <c r="I6" s="441">
        <v>554</v>
      </c>
      <c r="J6" s="441">
        <v>395</v>
      </c>
      <c r="K6" s="441">
        <v>32</v>
      </c>
      <c r="L6" s="441">
        <v>29</v>
      </c>
      <c r="M6" s="441">
        <v>0</v>
      </c>
      <c r="N6" s="441">
        <v>0</v>
      </c>
      <c r="O6" s="441">
        <v>0</v>
      </c>
      <c r="P6" s="441">
        <v>0</v>
      </c>
      <c r="Q6" s="441">
        <v>3742</v>
      </c>
      <c r="R6" s="441">
        <v>8365</v>
      </c>
      <c r="S6" s="441">
        <v>945</v>
      </c>
      <c r="T6" s="441">
        <v>1162</v>
      </c>
    </row>
    <row r="7" spans="1:20" ht="15">
      <c r="A7" s="438">
        <v>2</v>
      </c>
      <c r="B7" s="439" t="s">
        <v>252</v>
      </c>
      <c r="C7" s="441">
        <v>204</v>
      </c>
      <c r="D7" s="441">
        <v>30</v>
      </c>
      <c r="E7" s="441">
        <v>30</v>
      </c>
      <c r="F7" s="441">
        <v>128</v>
      </c>
      <c r="G7" s="441">
        <v>6</v>
      </c>
      <c r="H7" s="441">
        <v>35</v>
      </c>
      <c r="I7" s="441">
        <v>29</v>
      </c>
      <c r="J7" s="441">
        <v>65</v>
      </c>
      <c r="K7" s="441">
        <v>6</v>
      </c>
      <c r="L7" s="441">
        <v>21</v>
      </c>
      <c r="M7" s="441">
        <v>0</v>
      </c>
      <c r="N7" s="441">
        <v>0</v>
      </c>
      <c r="O7" s="441">
        <v>0</v>
      </c>
      <c r="P7" s="441">
        <v>0</v>
      </c>
      <c r="Q7" s="441">
        <v>175</v>
      </c>
      <c r="R7" s="441">
        <v>577</v>
      </c>
      <c r="S7" s="441">
        <v>57</v>
      </c>
      <c r="T7" s="441">
        <v>263</v>
      </c>
    </row>
    <row r="8" spans="1:20" ht="15">
      <c r="A8" s="438">
        <v>3</v>
      </c>
      <c r="B8" s="439" t="s">
        <v>253</v>
      </c>
      <c r="C8" s="441">
        <v>1205</v>
      </c>
      <c r="D8" s="441">
        <v>292</v>
      </c>
      <c r="E8" s="441">
        <v>211</v>
      </c>
      <c r="F8" s="441">
        <v>1248</v>
      </c>
      <c r="G8" s="441">
        <v>66</v>
      </c>
      <c r="H8" s="441">
        <v>349</v>
      </c>
      <c r="I8" s="441">
        <v>211</v>
      </c>
      <c r="J8" s="441">
        <v>461</v>
      </c>
      <c r="K8" s="441">
        <v>56</v>
      </c>
      <c r="L8" s="441">
        <v>100</v>
      </c>
      <c r="M8" s="441">
        <v>86</v>
      </c>
      <c r="N8" s="441">
        <v>102</v>
      </c>
      <c r="O8" s="441">
        <v>34</v>
      </c>
      <c r="P8" s="441">
        <v>41</v>
      </c>
      <c r="Q8" s="441">
        <v>2294</v>
      </c>
      <c r="R8" s="441">
        <v>5649</v>
      </c>
      <c r="S8" s="441">
        <v>821</v>
      </c>
      <c r="T8" s="441">
        <v>1811</v>
      </c>
    </row>
    <row r="9" spans="1:20" ht="15">
      <c r="A9" s="438">
        <v>4</v>
      </c>
      <c r="B9" s="439" t="s">
        <v>254</v>
      </c>
      <c r="C9" s="441">
        <v>1914</v>
      </c>
      <c r="D9" s="441">
        <v>4370</v>
      </c>
      <c r="E9" s="441">
        <v>4365</v>
      </c>
      <c r="F9" s="441">
        <v>15288</v>
      </c>
      <c r="G9" s="441">
        <v>1454</v>
      </c>
      <c r="H9" s="441">
        <v>5095</v>
      </c>
      <c r="I9" s="441">
        <v>2168</v>
      </c>
      <c r="J9" s="441">
        <v>1460</v>
      </c>
      <c r="K9" s="441">
        <v>278</v>
      </c>
      <c r="L9" s="441">
        <v>188</v>
      </c>
      <c r="M9" s="441">
        <v>60</v>
      </c>
      <c r="N9" s="441">
        <v>244</v>
      </c>
      <c r="O9" s="441">
        <v>27</v>
      </c>
      <c r="P9" s="441">
        <v>188</v>
      </c>
      <c r="Q9" s="441">
        <v>13248</v>
      </c>
      <c r="R9" s="441">
        <v>27922</v>
      </c>
      <c r="S9" s="441">
        <v>3315</v>
      </c>
      <c r="T9" s="441">
        <v>9307</v>
      </c>
    </row>
    <row r="10" spans="1:20" ht="15">
      <c r="A10" s="438">
        <v>5</v>
      </c>
      <c r="B10" s="439" t="s">
        <v>255</v>
      </c>
      <c r="C10" s="441">
        <v>772</v>
      </c>
      <c r="D10" s="441">
        <v>210</v>
      </c>
      <c r="E10" s="441">
        <v>153</v>
      </c>
      <c r="F10" s="441">
        <v>915</v>
      </c>
      <c r="G10" s="441">
        <v>68</v>
      </c>
      <c r="H10" s="441">
        <v>395</v>
      </c>
      <c r="I10" s="441">
        <v>129</v>
      </c>
      <c r="J10" s="441">
        <v>186</v>
      </c>
      <c r="K10" s="441">
        <v>35</v>
      </c>
      <c r="L10" s="441">
        <v>64</v>
      </c>
      <c r="M10" s="441">
        <v>0</v>
      </c>
      <c r="N10" s="441">
        <v>0</v>
      </c>
      <c r="O10" s="441">
        <v>0</v>
      </c>
      <c r="P10" s="441">
        <v>0</v>
      </c>
      <c r="Q10" s="441">
        <v>1443</v>
      </c>
      <c r="R10" s="441">
        <v>4531</v>
      </c>
      <c r="S10" s="441">
        <v>457</v>
      </c>
      <c r="T10" s="441">
        <v>1431.69</v>
      </c>
    </row>
    <row r="11" spans="1:20" ht="15">
      <c r="A11" s="438">
        <v>6</v>
      </c>
      <c r="B11" s="439" t="s">
        <v>256</v>
      </c>
      <c r="C11" s="441">
        <v>664</v>
      </c>
      <c r="D11" s="441">
        <v>789</v>
      </c>
      <c r="E11" s="441">
        <v>718</v>
      </c>
      <c r="F11" s="441">
        <v>2072</v>
      </c>
      <c r="G11" s="441">
        <v>319</v>
      </c>
      <c r="H11" s="441">
        <v>1086</v>
      </c>
      <c r="I11" s="441">
        <v>1301</v>
      </c>
      <c r="J11" s="441">
        <v>1430</v>
      </c>
      <c r="K11" s="441">
        <v>85</v>
      </c>
      <c r="L11" s="441">
        <v>180</v>
      </c>
      <c r="M11" s="441">
        <v>4</v>
      </c>
      <c r="N11" s="441">
        <v>17.25</v>
      </c>
      <c r="O11" s="441">
        <v>1</v>
      </c>
      <c r="P11" s="441">
        <v>2</v>
      </c>
      <c r="Q11" s="441">
        <v>2238</v>
      </c>
      <c r="R11" s="441">
        <v>5911</v>
      </c>
      <c r="S11" s="441">
        <v>1086</v>
      </c>
      <c r="T11" s="441">
        <v>2786</v>
      </c>
    </row>
    <row r="12" spans="1:20" ht="15">
      <c r="A12" s="438">
        <v>7</v>
      </c>
      <c r="B12" s="439" t="s">
        <v>257</v>
      </c>
      <c r="C12" s="441">
        <v>2681</v>
      </c>
      <c r="D12" s="441">
        <v>410</v>
      </c>
      <c r="E12" s="441">
        <v>377</v>
      </c>
      <c r="F12" s="441">
        <v>2976</v>
      </c>
      <c r="G12" s="441">
        <v>140</v>
      </c>
      <c r="H12" s="441">
        <v>804</v>
      </c>
      <c r="I12" s="441">
        <v>408</v>
      </c>
      <c r="J12" s="441">
        <v>1308</v>
      </c>
      <c r="K12" s="441"/>
      <c r="L12" s="441"/>
      <c r="M12" s="441">
        <v>0</v>
      </c>
      <c r="N12" s="441">
        <v>0</v>
      </c>
      <c r="O12" s="441">
        <v>0</v>
      </c>
      <c r="P12" s="441">
        <v>0</v>
      </c>
      <c r="Q12" s="441">
        <v>11697</v>
      </c>
      <c r="R12" s="441">
        <v>32151</v>
      </c>
      <c r="S12" s="441">
        <v>2690</v>
      </c>
      <c r="T12" s="441">
        <v>5552</v>
      </c>
    </row>
    <row r="13" spans="1:20" ht="15">
      <c r="A13" s="438">
        <v>8</v>
      </c>
      <c r="B13" s="439" t="s">
        <v>194</v>
      </c>
      <c r="C13" s="441">
        <v>364</v>
      </c>
      <c r="D13" s="441">
        <v>42</v>
      </c>
      <c r="E13" s="441">
        <v>42</v>
      </c>
      <c r="F13" s="441">
        <v>216</v>
      </c>
      <c r="G13" s="441">
        <v>7</v>
      </c>
      <c r="H13" s="441">
        <v>36</v>
      </c>
      <c r="I13" s="441">
        <v>42</v>
      </c>
      <c r="J13" s="441">
        <v>82</v>
      </c>
      <c r="K13" s="441">
        <v>17</v>
      </c>
      <c r="L13" s="441">
        <v>14</v>
      </c>
      <c r="M13" s="441">
        <v>0</v>
      </c>
      <c r="N13" s="441">
        <v>0</v>
      </c>
      <c r="O13" s="441">
        <v>0</v>
      </c>
      <c r="P13" s="441">
        <v>0</v>
      </c>
      <c r="Q13" s="441">
        <v>489</v>
      </c>
      <c r="R13" s="441">
        <v>1344</v>
      </c>
      <c r="S13" s="441">
        <v>173</v>
      </c>
      <c r="T13" s="441">
        <v>483</v>
      </c>
    </row>
    <row r="14" spans="1:20" ht="15">
      <c r="A14" s="438">
        <v>9</v>
      </c>
      <c r="B14" s="439" t="s">
        <v>199</v>
      </c>
      <c r="C14" s="441">
        <v>402</v>
      </c>
      <c r="D14" s="441">
        <v>25</v>
      </c>
      <c r="E14" s="441">
        <v>22</v>
      </c>
      <c r="F14" s="441">
        <v>71</v>
      </c>
      <c r="G14" s="441">
        <v>10</v>
      </c>
      <c r="H14" s="441">
        <v>61</v>
      </c>
      <c r="I14" s="441">
        <v>22</v>
      </c>
      <c r="J14" s="441">
        <v>32</v>
      </c>
      <c r="K14" s="441">
        <v>5</v>
      </c>
      <c r="L14" s="441">
        <v>6</v>
      </c>
      <c r="M14" s="441">
        <v>0</v>
      </c>
      <c r="N14" s="441">
        <v>0</v>
      </c>
      <c r="O14" s="441">
        <v>0</v>
      </c>
      <c r="P14" s="441">
        <v>0</v>
      </c>
      <c r="Q14" s="441">
        <v>821</v>
      </c>
      <c r="R14" s="441">
        <v>2178</v>
      </c>
      <c r="S14" s="441">
        <v>278</v>
      </c>
      <c r="T14" s="441">
        <v>760</v>
      </c>
    </row>
    <row r="15" spans="1:20" ht="15">
      <c r="A15" s="438">
        <v>10</v>
      </c>
      <c r="B15" s="439" t="s">
        <v>258</v>
      </c>
      <c r="C15" s="441">
        <v>276</v>
      </c>
      <c r="D15" s="441">
        <v>54</v>
      </c>
      <c r="E15" s="441">
        <v>54</v>
      </c>
      <c r="F15" s="441">
        <v>93</v>
      </c>
      <c r="G15" s="441">
        <v>24</v>
      </c>
      <c r="H15" s="441">
        <v>32</v>
      </c>
      <c r="I15" s="441">
        <v>54</v>
      </c>
      <c r="J15" s="441">
        <v>93</v>
      </c>
      <c r="K15" s="441">
        <v>37</v>
      </c>
      <c r="L15" s="441">
        <v>56</v>
      </c>
      <c r="M15" s="441">
        <v>0</v>
      </c>
      <c r="N15" s="441">
        <v>0</v>
      </c>
      <c r="O15" s="441">
        <v>0</v>
      </c>
      <c r="P15" s="441">
        <v>0</v>
      </c>
      <c r="Q15" s="441">
        <v>337</v>
      </c>
      <c r="R15" s="441">
        <v>683</v>
      </c>
      <c r="S15" s="441">
        <v>122</v>
      </c>
      <c r="T15" s="441">
        <v>234</v>
      </c>
    </row>
    <row r="16" spans="1:20" ht="15">
      <c r="A16" s="438">
        <v>11</v>
      </c>
      <c r="B16" s="439" t="s">
        <v>259</v>
      </c>
      <c r="C16" s="441">
        <v>218</v>
      </c>
      <c r="D16" s="441">
        <v>2</v>
      </c>
      <c r="E16" s="441">
        <v>2</v>
      </c>
      <c r="F16" s="441">
        <v>4.81</v>
      </c>
      <c r="G16" s="441">
        <v>1</v>
      </c>
      <c r="H16" s="441">
        <v>2</v>
      </c>
      <c r="I16" s="441">
        <v>1</v>
      </c>
      <c r="J16" s="441">
        <v>1</v>
      </c>
      <c r="K16" s="441">
        <v>36</v>
      </c>
      <c r="L16" s="441">
        <v>41</v>
      </c>
      <c r="M16" s="441">
        <v>0</v>
      </c>
      <c r="N16" s="441">
        <v>0</v>
      </c>
      <c r="O16" s="441">
        <v>0</v>
      </c>
      <c r="P16" s="441">
        <v>0</v>
      </c>
      <c r="Q16" s="441">
        <v>1012</v>
      </c>
      <c r="R16" s="441">
        <v>549</v>
      </c>
      <c r="S16" s="441">
        <v>449</v>
      </c>
      <c r="T16" s="441">
        <v>246</v>
      </c>
    </row>
    <row r="17" spans="1:20" ht="15">
      <c r="A17" s="438">
        <v>12</v>
      </c>
      <c r="B17" s="439" t="s">
        <v>260</v>
      </c>
      <c r="C17" s="441">
        <v>242</v>
      </c>
      <c r="D17" s="441">
        <v>15</v>
      </c>
      <c r="E17" s="441">
        <v>12</v>
      </c>
      <c r="F17" s="441">
        <v>52</v>
      </c>
      <c r="G17" s="441">
        <v>4</v>
      </c>
      <c r="H17" s="441">
        <v>15</v>
      </c>
      <c r="I17" s="441">
        <v>12</v>
      </c>
      <c r="J17" s="441">
        <v>52</v>
      </c>
      <c r="K17" s="441">
        <v>2</v>
      </c>
      <c r="L17" s="441">
        <v>2</v>
      </c>
      <c r="M17" s="441">
        <v>1</v>
      </c>
      <c r="N17" s="441">
        <v>5</v>
      </c>
      <c r="O17" s="441">
        <v>0</v>
      </c>
      <c r="P17" s="441">
        <v>0</v>
      </c>
      <c r="Q17" s="441">
        <v>315</v>
      </c>
      <c r="R17" s="441">
        <v>715</v>
      </c>
      <c r="S17" s="441">
        <v>4</v>
      </c>
      <c r="T17" s="441">
        <v>3</v>
      </c>
    </row>
    <row r="18" spans="1:20" ht="30">
      <c r="A18" s="438">
        <v>13</v>
      </c>
      <c r="B18" s="439" t="s">
        <v>261</v>
      </c>
      <c r="C18" s="441">
        <v>1030</v>
      </c>
      <c r="D18" s="441">
        <v>132</v>
      </c>
      <c r="E18" s="441">
        <v>132</v>
      </c>
      <c r="F18" s="441">
        <v>922</v>
      </c>
      <c r="G18" s="441">
        <v>47</v>
      </c>
      <c r="H18" s="441">
        <v>260</v>
      </c>
      <c r="I18" s="441">
        <v>171</v>
      </c>
      <c r="J18" s="441">
        <v>768</v>
      </c>
      <c r="K18" s="441">
        <v>15</v>
      </c>
      <c r="L18" s="441">
        <v>36</v>
      </c>
      <c r="M18" s="441">
        <v>0</v>
      </c>
      <c r="N18" s="441">
        <v>0</v>
      </c>
      <c r="O18" s="441">
        <v>0</v>
      </c>
      <c r="P18" s="441">
        <v>0</v>
      </c>
      <c r="Q18" s="441">
        <v>1839</v>
      </c>
      <c r="R18" s="441">
        <v>3943</v>
      </c>
      <c r="S18" s="441">
        <v>558</v>
      </c>
      <c r="T18" s="441">
        <v>1273</v>
      </c>
    </row>
    <row r="19" spans="1:20" ht="15">
      <c r="A19" s="438">
        <v>14</v>
      </c>
      <c r="B19" s="439" t="s">
        <v>262</v>
      </c>
      <c r="C19" s="441">
        <v>411</v>
      </c>
      <c r="D19" s="441">
        <v>31</v>
      </c>
      <c r="E19" s="441">
        <v>31</v>
      </c>
      <c r="F19" s="441">
        <v>88</v>
      </c>
      <c r="G19" s="441">
        <v>17</v>
      </c>
      <c r="H19" s="441">
        <v>87</v>
      </c>
      <c r="I19" s="441">
        <v>27</v>
      </c>
      <c r="J19" s="441">
        <v>87</v>
      </c>
      <c r="K19" s="441">
        <v>4</v>
      </c>
      <c r="L19" s="441">
        <v>6</v>
      </c>
      <c r="M19" s="441">
        <v>0</v>
      </c>
      <c r="N19" s="441">
        <v>0</v>
      </c>
      <c r="O19" s="441">
        <v>0</v>
      </c>
      <c r="P19" s="441">
        <v>0</v>
      </c>
      <c r="Q19" s="441">
        <v>214</v>
      </c>
      <c r="R19" s="441">
        <v>565</v>
      </c>
      <c r="S19" s="441">
        <v>69</v>
      </c>
      <c r="T19" s="441">
        <v>216</v>
      </c>
    </row>
    <row r="20" spans="1:20" ht="15">
      <c r="A20" s="438">
        <v>15</v>
      </c>
      <c r="B20" s="439" t="s">
        <v>263</v>
      </c>
      <c r="C20" s="441">
        <v>3289</v>
      </c>
      <c r="D20" s="441">
        <v>1939</v>
      </c>
      <c r="E20" s="441">
        <v>1939</v>
      </c>
      <c r="F20" s="441">
        <v>9814</v>
      </c>
      <c r="G20" s="441">
        <v>798</v>
      </c>
      <c r="H20" s="441">
        <v>3126</v>
      </c>
      <c r="I20" s="441">
        <v>1939</v>
      </c>
      <c r="J20" s="441">
        <v>2183</v>
      </c>
      <c r="K20" s="441">
        <v>228</v>
      </c>
      <c r="L20" s="441">
        <v>153</v>
      </c>
      <c r="M20" s="441">
        <v>0</v>
      </c>
      <c r="N20" s="441">
        <v>0</v>
      </c>
      <c r="O20" s="441">
        <v>0</v>
      </c>
      <c r="P20" s="441">
        <v>0</v>
      </c>
      <c r="Q20" s="441">
        <v>7683</v>
      </c>
      <c r="R20" s="441">
        <v>16679</v>
      </c>
      <c r="S20" s="441">
        <v>3074</v>
      </c>
      <c r="T20" s="441">
        <v>5419</v>
      </c>
    </row>
    <row r="21" spans="1:20" ht="15">
      <c r="A21" s="438">
        <v>16</v>
      </c>
      <c r="B21" s="439" t="s">
        <v>264</v>
      </c>
      <c r="C21" s="441">
        <v>479</v>
      </c>
      <c r="D21" s="441">
        <v>162</v>
      </c>
      <c r="E21" s="441">
        <v>162</v>
      </c>
      <c r="F21" s="441">
        <v>208</v>
      </c>
      <c r="G21" s="441">
        <v>48</v>
      </c>
      <c r="H21" s="441">
        <v>77</v>
      </c>
      <c r="I21" s="441">
        <v>162</v>
      </c>
      <c r="J21" s="441">
        <v>208</v>
      </c>
      <c r="K21" s="441">
        <v>43</v>
      </c>
      <c r="L21" s="441">
        <v>200</v>
      </c>
      <c r="M21" s="441">
        <v>0</v>
      </c>
      <c r="N21" s="441">
        <v>0</v>
      </c>
      <c r="O21" s="441">
        <v>0</v>
      </c>
      <c r="P21" s="441">
        <v>0</v>
      </c>
      <c r="Q21" s="441">
        <v>896</v>
      </c>
      <c r="R21" s="441">
        <v>1965</v>
      </c>
      <c r="S21" s="441">
        <v>278</v>
      </c>
      <c r="T21" s="441">
        <v>580</v>
      </c>
    </row>
    <row r="22" spans="1:20" ht="15">
      <c r="A22" s="438">
        <v>17</v>
      </c>
      <c r="B22" s="439" t="s">
        <v>305</v>
      </c>
      <c r="C22" s="441">
        <v>995</v>
      </c>
      <c r="D22" s="441">
        <v>117</v>
      </c>
      <c r="E22" s="441">
        <v>117</v>
      </c>
      <c r="F22" s="441">
        <v>398</v>
      </c>
      <c r="G22" s="441">
        <v>29</v>
      </c>
      <c r="H22" s="441">
        <v>101</v>
      </c>
      <c r="I22" s="441">
        <v>109</v>
      </c>
      <c r="J22" s="441">
        <v>381</v>
      </c>
      <c r="K22" s="441">
        <v>27</v>
      </c>
      <c r="L22" s="441">
        <v>96</v>
      </c>
      <c r="M22" s="441">
        <v>0</v>
      </c>
      <c r="N22" s="441">
        <v>0</v>
      </c>
      <c r="O22" s="441">
        <v>0</v>
      </c>
      <c r="P22" s="441">
        <v>0</v>
      </c>
      <c r="Q22" s="441">
        <v>4108</v>
      </c>
      <c r="R22" s="441">
        <v>6723</v>
      </c>
      <c r="S22" s="441">
        <v>429</v>
      </c>
      <c r="T22" s="441">
        <v>1236</v>
      </c>
    </row>
    <row r="23" spans="1:20" ht="15">
      <c r="A23" s="438">
        <v>18</v>
      </c>
      <c r="B23" s="439" t="s">
        <v>265</v>
      </c>
      <c r="C23" s="441">
        <v>1479</v>
      </c>
      <c r="D23" s="441">
        <v>376</v>
      </c>
      <c r="E23" s="441">
        <v>364</v>
      </c>
      <c r="F23" s="441">
        <v>2458</v>
      </c>
      <c r="G23" s="441">
        <v>148</v>
      </c>
      <c r="H23" s="441">
        <v>787</v>
      </c>
      <c r="I23" s="441">
        <v>1515</v>
      </c>
      <c r="J23" s="441">
        <v>1567</v>
      </c>
      <c r="K23" s="441">
        <v>20</v>
      </c>
      <c r="L23" s="441">
        <v>43</v>
      </c>
      <c r="M23" s="441">
        <v>0</v>
      </c>
      <c r="N23" s="441">
        <v>0</v>
      </c>
      <c r="O23" s="441">
        <v>0</v>
      </c>
      <c r="P23" s="441">
        <v>0</v>
      </c>
      <c r="Q23" s="441">
        <v>4008</v>
      </c>
      <c r="R23" s="441">
        <v>9644</v>
      </c>
      <c r="S23" s="441">
        <v>1282</v>
      </c>
      <c r="T23" s="441">
        <v>2964</v>
      </c>
    </row>
    <row r="24" spans="1:20" ht="15">
      <c r="A24" s="438">
        <v>19</v>
      </c>
      <c r="B24" s="439" t="s">
        <v>266</v>
      </c>
      <c r="C24" s="441">
        <v>119</v>
      </c>
      <c r="D24" s="441">
        <v>4</v>
      </c>
      <c r="E24" s="441">
        <v>4</v>
      </c>
      <c r="F24" s="441">
        <v>27</v>
      </c>
      <c r="G24" s="441">
        <v>2</v>
      </c>
      <c r="H24" s="441">
        <v>14</v>
      </c>
      <c r="I24" s="441">
        <v>4</v>
      </c>
      <c r="J24" s="441">
        <v>27</v>
      </c>
      <c r="K24" s="441">
        <v>2</v>
      </c>
      <c r="L24" s="441">
        <v>14</v>
      </c>
      <c r="M24" s="441">
        <v>0</v>
      </c>
      <c r="N24" s="441">
        <v>0</v>
      </c>
      <c r="O24" s="441">
        <v>0</v>
      </c>
      <c r="P24" s="441">
        <v>0</v>
      </c>
      <c r="Q24" s="441">
        <v>112</v>
      </c>
      <c r="R24" s="441">
        <v>305</v>
      </c>
      <c r="S24" s="441">
        <v>38</v>
      </c>
      <c r="T24" s="441">
        <v>120</v>
      </c>
    </row>
    <row r="25" spans="1:20" ht="15">
      <c r="A25" s="438">
        <v>20</v>
      </c>
      <c r="B25" s="439" t="s">
        <v>201</v>
      </c>
      <c r="C25" s="441">
        <v>196</v>
      </c>
      <c r="D25" s="441">
        <v>18</v>
      </c>
      <c r="E25" s="441">
        <v>18</v>
      </c>
      <c r="F25" s="441">
        <v>43</v>
      </c>
      <c r="G25" s="441">
        <v>3</v>
      </c>
      <c r="H25" s="441">
        <v>6</v>
      </c>
      <c r="I25" s="441">
        <v>18</v>
      </c>
      <c r="J25" s="441">
        <v>41</v>
      </c>
      <c r="K25" s="441">
        <v>3</v>
      </c>
      <c r="L25" s="441">
        <v>6</v>
      </c>
      <c r="M25" s="441">
        <v>0</v>
      </c>
      <c r="N25" s="441">
        <v>0</v>
      </c>
      <c r="O25" s="441">
        <v>0</v>
      </c>
      <c r="P25" s="441">
        <v>0</v>
      </c>
      <c r="Q25" s="441">
        <v>314</v>
      </c>
      <c r="R25" s="441">
        <v>683</v>
      </c>
      <c r="S25" s="441">
        <v>62</v>
      </c>
      <c r="T25" s="441">
        <v>79</v>
      </c>
    </row>
    <row r="26" spans="1:20" ht="15">
      <c r="A26" s="438">
        <v>21</v>
      </c>
      <c r="B26" s="439" t="s">
        <v>267</v>
      </c>
      <c r="C26" s="441">
        <v>0</v>
      </c>
      <c r="D26" s="441">
        <v>3</v>
      </c>
      <c r="E26" s="441">
        <v>2</v>
      </c>
      <c r="F26" s="441">
        <v>11.5</v>
      </c>
      <c r="G26" s="441">
        <v>2</v>
      </c>
      <c r="H26" s="441">
        <v>11.5</v>
      </c>
      <c r="I26" s="441">
        <v>2</v>
      </c>
      <c r="J26" s="441">
        <v>2.46</v>
      </c>
      <c r="K26" s="441">
        <v>0</v>
      </c>
      <c r="L26" s="441">
        <v>0</v>
      </c>
      <c r="M26" s="441">
        <v>0</v>
      </c>
      <c r="N26" s="441">
        <v>0</v>
      </c>
      <c r="O26" s="441">
        <v>0</v>
      </c>
      <c r="P26" s="441">
        <v>0</v>
      </c>
      <c r="Q26" s="441">
        <v>2</v>
      </c>
      <c r="R26" s="441">
        <v>2.46</v>
      </c>
      <c r="S26" s="441">
        <v>2</v>
      </c>
      <c r="T26" s="441">
        <v>2</v>
      </c>
    </row>
    <row r="27" spans="1:20" ht="12.75">
      <c r="A27" s="442"/>
      <c r="B27" s="442" t="s">
        <v>268</v>
      </c>
      <c r="C27" s="443">
        <f>SUM(C6:C26)</f>
        <v>18452</v>
      </c>
      <c r="D27" s="443">
        <f>SUM(D6:D26)</f>
        <v>9253</v>
      </c>
      <c r="E27" s="443">
        <f>SUM(E6:E26)</f>
        <v>8987</v>
      </c>
      <c r="F27" s="443">
        <f aca="true" t="shared" si="0" ref="F27:T27">SUM(F6:F26)</f>
        <v>37687.31</v>
      </c>
      <c r="G27" s="443">
        <f t="shared" si="0"/>
        <v>3280</v>
      </c>
      <c r="H27" s="443">
        <f t="shared" si="0"/>
        <v>12690.5</v>
      </c>
      <c r="I27" s="443">
        <f t="shared" si="0"/>
        <v>8878</v>
      </c>
      <c r="J27" s="443">
        <f t="shared" si="0"/>
        <v>10829.46</v>
      </c>
      <c r="K27" s="443">
        <f t="shared" si="0"/>
        <v>931</v>
      </c>
      <c r="L27" s="443">
        <f t="shared" si="0"/>
        <v>1255</v>
      </c>
      <c r="M27" s="443">
        <f t="shared" si="0"/>
        <v>151</v>
      </c>
      <c r="N27" s="443">
        <f t="shared" si="0"/>
        <v>368.25</v>
      </c>
      <c r="O27" s="443">
        <f t="shared" si="0"/>
        <v>62</v>
      </c>
      <c r="P27" s="443">
        <f t="shared" si="0"/>
        <v>231</v>
      </c>
      <c r="Q27" s="443">
        <f t="shared" si="0"/>
        <v>56987</v>
      </c>
      <c r="R27" s="443">
        <f t="shared" si="0"/>
        <v>131084.46</v>
      </c>
      <c r="S27" s="443">
        <f t="shared" si="0"/>
        <v>16189</v>
      </c>
      <c r="T27" s="443">
        <f t="shared" si="0"/>
        <v>35927.69</v>
      </c>
    </row>
    <row r="28" spans="1:20" ht="15">
      <c r="A28" s="438">
        <v>22</v>
      </c>
      <c r="B28" s="439" t="s">
        <v>269</v>
      </c>
      <c r="C28" s="441">
        <v>90</v>
      </c>
      <c r="D28" s="441">
        <v>0</v>
      </c>
      <c r="E28" s="441">
        <v>0</v>
      </c>
      <c r="F28" s="441">
        <v>0</v>
      </c>
      <c r="G28" s="441">
        <v>0</v>
      </c>
      <c r="H28" s="441">
        <v>0</v>
      </c>
      <c r="I28" s="441">
        <v>0</v>
      </c>
      <c r="J28" s="441">
        <v>0</v>
      </c>
      <c r="K28" s="441">
        <v>0</v>
      </c>
      <c r="L28" s="441">
        <v>0</v>
      </c>
      <c r="M28" s="441">
        <v>0</v>
      </c>
      <c r="N28" s="441">
        <v>0</v>
      </c>
      <c r="O28" s="441">
        <v>0</v>
      </c>
      <c r="P28" s="441">
        <v>0</v>
      </c>
      <c r="Q28" s="441">
        <v>35</v>
      </c>
      <c r="R28" s="441">
        <v>97</v>
      </c>
      <c r="S28" s="441">
        <v>8</v>
      </c>
      <c r="T28" s="441">
        <v>17</v>
      </c>
    </row>
    <row r="29" spans="1:20" ht="15">
      <c r="A29" s="438">
        <v>23</v>
      </c>
      <c r="B29" s="439" t="s">
        <v>270</v>
      </c>
      <c r="C29" s="441">
        <v>46</v>
      </c>
      <c r="D29" s="441">
        <v>0</v>
      </c>
      <c r="E29" s="441">
        <v>0</v>
      </c>
      <c r="F29" s="441">
        <v>0</v>
      </c>
      <c r="G29" s="441">
        <v>0</v>
      </c>
      <c r="H29" s="441">
        <v>0</v>
      </c>
      <c r="I29" s="441">
        <v>0</v>
      </c>
      <c r="J29" s="441">
        <v>0</v>
      </c>
      <c r="K29" s="441">
        <v>0</v>
      </c>
      <c r="L29" s="441">
        <v>0</v>
      </c>
      <c r="M29" s="441">
        <v>0</v>
      </c>
      <c r="N29" s="441">
        <v>0</v>
      </c>
      <c r="O29" s="441">
        <v>0</v>
      </c>
      <c r="P29" s="441">
        <v>0</v>
      </c>
      <c r="Q29" s="441">
        <v>0</v>
      </c>
      <c r="R29" s="441">
        <v>0</v>
      </c>
      <c r="S29" s="441">
        <v>0</v>
      </c>
      <c r="T29" s="441">
        <v>0</v>
      </c>
    </row>
    <row r="30" spans="1:20" ht="15">
      <c r="A30" s="438">
        <v>24</v>
      </c>
      <c r="B30" s="439" t="s">
        <v>271</v>
      </c>
      <c r="C30" s="441">
        <v>79</v>
      </c>
      <c r="D30" s="441">
        <v>0</v>
      </c>
      <c r="E30" s="441">
        <v>0</v>
      </c>
      <c r="F30" s="441">
        <v>0</v>
      </c>
      <c r="G30" s="441">
        <v>0</v>
      </c>
      <c r="H30" s="441">
        <v>0</v>
      </c>
      <c r="I30" s="441">
        <v>0</v>
      </c>
      <c r="J30" s="441">
        <v>0</v>
      </c>
      <c r="K30" s="441">
        <v>0</v>
      </c>
      <c r="L30" s="441">
        <v>0</v>
      </c>
      <c r="M30" s="441">
        <v>0</v>
      </c>
      <c r="N30" s="441">
        <v>0</v>
      </c>
      <c r="O30" s="441">
        <v>0</v>
      </c>
      <c r="P30" s="441">
        <v>0</v>
      </c>
      <c r="Q30" s="441">
        <v>198</v>
      </c>
      <c r="R30" s="441">
        <v>315</v>
      </c>
      <c r="S30" s="441">
        <v>54</v>
      </c>
      <c r="T30" s="441">
        <v>64</v>
      </c>
    </row>
    <row r="31" spans="1:20" ht="15">
      <c r="A31" s="438">
        <v>25</v>
      </c>
      <c r="B31" s="439" t="s">
        <v>272</v>
      </c>
      <c r="C31" s="441">
        <v>72</v>
      </c>
      <c r="D31" s="441">
        <v>0</v>
      </c>
      <c r="E31" s="441">
        <v>0</v>
      </c>
      <c r="F31" s="441">
        <v>0</v>
      </c>
      <c r="G31" s="441">
        <v>0</v>
      </c>
      <c r="H31" s="441">
        <v>0</v>
      </c>
      <c r="I31" s="441">
        <v>0</v>
      </c>
      <c r="J31" s="441">
        <v>0</v>
      </c>
      <c r="K31" s="441">
        <v>0</v>
      </c>
      <c r="L31" s="441">
        <v>0</v>
      </c>
      <c r="M31" s="441">
        <v>0</v>
      </c>
      <c r="N31" s="441">
        <v>0</v>
      </c>
      <c r="O31" s="441">
        <v>0</v>
      </c>
      <c r="P31" s="441">
        <v>0</v>
      </c>
      <c r="Q31" s="441">
        <v>71</v>
      </c>
      <c r="R31" s="441">
        <v>145</v>
      </c>
      <c r="S31" s="441">
        <v>30</v>
      </c>
      <c r="T31" s="441">
        <v>68</v>
      </c>
    </row>
    <row r="32" spans="1:20" ht="15">
      <c r="A32" s="438">
        <v>26</v>
      </c>
      <c r="B32" s="439" t="s">
        <v>273</v>
      </c>
      <c r="C32" s="441">
        <v>150</v>
      </c>
      <c r="D32" s="441">
        <v>0</v>
      </c>
      <c r="E32" s="441">
        <v>0</v>
      </c>
      <c r="F32" s="441">
        <v>0</v>
      </c>
      <c r="G32" s="441">
        <v>0</v>
      </c>
      <c r="H32" s="441">
        <v>0</v>
      </c>
      <c r="I32" s="441">
        <v>0</v>
      </c>
      <c r="J32" s="441">
        <v>0</v>
      </c>
      <c r="K32" s="441">
        <v>0</v>
      </c>
      <c r="L32" s="441">
        <v>0</v>
      </c>
      <c r="M32" s="441">
        <v>0</v>
      </c>
      <c r="N32" s="441">
        <v>0</v>
      </c>
      <c r="O32" s="441">
        <v>0</v>
      </c>
      <c r="P32" s="441">
        <v>0</v>
      </c>
      <c r="Q32" s="441">
        <v>300</v>
      </c>
      <c r="R32" s="441">
        <v>613</v>
      </c>
      <c r="S32" s="441">
        <v>73</v>
      </c>
      <c r="T32" s="441">
        <v>253</v>
      </c>
    </row>
    <row r="33" spans="1:20" ht="15">
      <c r="A33" s="438">
        <v>27</v>
      </c>
      <c r="B33" s="439" t="s">
        <v>274</v>
      </c>
      <c r="C33" s="441">
        <v>12628</v>
      </c>
      <c r="D33" s="441">
        <v>2085</v>
      </c>
      <c r="E33" s="441">
        <v>2085</v>
      </c>
      <c r="F33" s="441">
        <v>15019</v>
      </c>
      <c r="G33" s="441">
        <v>667</v>
      </c>
      <c r="H33" s="441">
        <v>3755</v>
      </c>
      <c r="I33" s="441">
        <v>2085</v>
      </c>
      <c r="J33" s="441">
        <v>2699</v>
      </c>
      <c r="K33" s="441">
        <v>110</v>
      </c>
      <c r="L33" s="441">
        <v>200</v>
      </c>
      <c r="M33" s="441">
        <v>0</v>
      </c>
      <c r="N33" s="441">
        <v>0</v>
      </c>
      <c r="O33" s="441">
        <v>0</v>
      </c>
      <c r="P33" s="441">
        <v>0</v>
      </c>
      <c r="Q33" s="441">
        <v>29304</v>
      </c>
      <c r="R33" s="441">
        <v>78991</v>
      </c>
      <c r="S33" s="441">
        <v>9084</v>
      </c>
      <c r="T33" s="441">
        <v>25277</v>
      </c>
    </row>
    <row r="34" spans="1:20" ht="12.75">
      <c r="A34" s="442"/>
      <c r="B34" s="442" t="s">
        <v>268</v>
      </c>
      <c r="C34" s="443">
        <f>SUM(C28:C33)</f>
        <v>13065</v>
      </c>
      <c r="D34" s="443">
        <f>SUM(D28:D33)</f>
        <v>2085</v>
      </c>
      <c r="E34" s="443">
        <f aca="true" t="shared" si="1" ref="E34:T34">SUM(E28:E33)</f>
        <v>2085</v>
      </c>
      <c r="F34" s="443">
        <f t="shared" si="1"/>
        <v>15019</v>
      </c>
      <c r="G34" s="443">
        <f t="shared" si="1"/>
        <v>667</v>
      </c>
      <c r="H34" s="443">
        <f t="shared" si="1"/>
        <v>3755</v>
      </c>
      <c r="I34" s="443">
        <f t="shared" si="1"/>
        <v>2085</v>
      </c>
      <c r="J34" s="443">
        <f t="shared" si="1"/>
        <v>2699</v>
      </c>
      <c r="K34" s="443">
        <f t="shared" si="1"/>
        <v>110</v>
      </c>
      <c r="L34" s="443">
        <f t="shared" si="1"/>
        <v>200</v>
      </c>
      <c r="M34" s="443">
        <f t="shared" si="1"/>
        <v>0</v>
      </c>
      <c r="N34" s="443">
        <f t="shared" si="1"/>
        <v>0</v>
      </c>
      <c r="O34" s="443">
        <f t="shared" si="1"/>
        <v>0</v>
      </c>
      <c r="P34" s="443">
        <f t="shared" si="1"/>
        <v>0</v>
      </c>
      <c r="Q34" s="443">
        <f t="shared" si="1"/>
        <v>29908</v>
      </c>
      <c r="R34" s="443">
        <f t="shared" si="1"/>
        <v>80161</v>
      </c>
      <c r="S34" s="443">
        <f t="shared" si="1"/>
        <v>9249</v>
      </c>
      <c r="T34" s="443">
        <f t="shared" si="1"/>
        <v>25679</v>
      </c>
    </row>
    <row r="35" spans="1:20" ht="15">
      <c r="A35" s="438">
        <v>28</v>
      </c>
      <c r="B35" s="439" t="s">
        <v>193</v>
      </c>
      <c r="C35" s="441">
        <v>530</v>
      </c>
      <c r="D35" s="441">
        <v>9</v>
      </c>
      <c r="E35" s="441">
        <v>9</v>
      </c>
      <c r="F35" s="441">
        <v>13.85</v>
      </c>
      <c r="G35" s="441">
        <v>2</v>
      </c>
      <c r="H35" s="441">
        <v>5</v>
      </c>
      <c r="I35" s="441">
        <v>4</v>
      </c>
      <c r="J35" s="441">
        <v>7.85</v>
      </c>
      <c r="K35" s="441">
        <v>1</v>
      </c>
      <c r="L35" s="441">
        <v>4</v>
      </c>
      <c r="M35" s="441">
        <v>0</v>
      </c>
      <c r="N35" s="441">
        <v>0</v>
      </c>
      <c r="O35" s="441">
        <v>0</v>
      </c>
      <c r="P35" s="441">
        <v>0</v>
      </c>
      <c r="Q35" s="441">
        <v>9</v>
      </c>
      <c r="R35" s="441">
        <v>13.85</v>
      </c>
      <c r="S35" s="441">
        <v>2</v>
      </c>
      <c r="T35" s="441">
        <v>5</v>
      </c>
    </row>
    <row r="36" spans="1:20" ht="15">
      <c r="A36" s="438">
        <v>29</v>
      </c>
      <c r="B36" s="439" t="s">
        <v>206</v>
      </c>
      <c r="C36" s="441">
        <v>4</v>
      </c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41">
        <v>0</v>
      </c>
    </row>
    <row r="37" spans="1:20" ht="15">
      <c r="A37" s="438">
        <v>30</v>
      </c>
      <c r="B37" s="439" t="s">
        <v>275</v>
      </c>
      <c r="C37" s="441">
        <v>36</v>
      </c>
      <c r="D37" s="441">
        <v>0</v>
      </c>
      <c r="E37" s="441">
        <v>0</v>
      </c>
      <c r="F37" s="441">
        <v>0</v>
      </c>
      <c r="G37" s="441">
        <v>0</v>
      </c>
      <c r="H37" s="441">
        <v>0</v>
      </c>
      <c r="I37" s="441">
        <v>0</v>
      </c>
      <c r="J37" s="441">
        <v>0</v>
      </c>
      <c r="K37" s="441">
        <v>0</v>
      </c>
      <c r="L37" s="441">
        <v>0</v>
      </c>
      <c r="M37" s="441">
        <v>0</v>
      </c>
      <c r="N37" s="441">
        <v>0</v>
      </c>
      <c r="O37" s="441">
        <v>0</v>
      </c>
      <c r="P37" s="441">
        <v>0</v>
      </c>
      <c r="Q37" s="441">
        <v>0</v>
      </c>
      <c r="R37" s="441">
        <v>0</v>
      </c>
      <c r="S37" s="441">
        <v>0</v>
      </c>
      <c r="T37" s="441">
        <v>0</v>
      </c>
    </row>
    <row r="38" spans="1:20" ht="15">
      <c r="A38" s="438">
        <v>31</v>
      </c>
      <c r="B38" s="439" t="s">
        <v>276</v>
      </c>
      <c r="C38" s="441">
        <v>1014</v>
      </c>
      <c r="D38" s="441">
        <v>296</v>
      </c>
      <c r="E38" s="441">
        <v>296</v>
      </c>
      <c r="F38" s="441">
        <v>415</v>
      </c>
      <c r="G38" s="441">
        <v>12</v>
      </c>
      <c r="H38" s="441">
        <v>15</v>
      </c>
      <c r="I38" s="441">
        <v>296</v>
      </c>
      <c r="J38" s="441">
        <v>415</v>
      </c>
      <c r="K38" s="441">
        <v>0</v>
      </c>
      <c r="L38" s="441">
        <v>0</v>
      </c>
      <c r="M38" s="441">
        <v>0</v>
      </c>
      <c r="N38" s="441">
        <v>0</v>
      </c>
      <c r="O38" s="441">
        <v>0</v>
      </c>
      <c r="P38" s="441">
        <v>0</v>
      </c>
      <c r="Q38" s="441">
        <v>1080</v>
      </c>
      <c r="R38" s="441">
        <v>1972</v>
      </c>
      <c r="S38" s="441">
        <v>339</v>
      </c>
      <c r="T38" s="441">
        <v>624</v>
      </c>
    </row>
    <row r="39" spans="1:20" ht="15">
      <c r="A39" s="438">
        <v>32</v>
      </c>
      <c r="B39" s="439" t="s">
        <v>277</v>
      </c>
      <c r="C39" s="441">
        <v>1036</v>
      </c>
      <c r="D39" s="441">
        <v>32</v>
      </c>
      <c r="E39" s="441">
        <v>30</v>
      </c>
      <c r="F39" s="441">
        <v>48</v>
      </c>
      <c r="G39" s="441">
        <v>7</v>
      </c>
      <c r="H39" s="441">
        <v>22</v>
      </c>
      <c r="I39" s="441">
        <v>28</v>
      </c>
      <c r="J39" s="441">
        <v>63</v>
      </c>
      <c r="K39" s="441">
        <v>7</v>
      </c>
      <c r="L39" s="441">
        <v>22</v>
      </c>
      <c r="M39" s="441">
        <v>0</v>
      </c>
      <c r="N39" s="441">
        <v>0</v>
      </c>
      <c r="O39" s="441">
        <v>0</v>
      </c>
      <c r="P39" s="441">
        <v>0</v>
      </c>
      <c r="Q39" s="441">
        <v>63</v>
      </c>
      <c r="R39" s="441">
        <v>189</v>
      </c>
      <c r="S39" s="441">
        <v>23</v>
      </c>
      <c r="T39" s="441">
        <v>58</v>
      </c>
    </row>
    <row r="40" spans="1:20" ht="15">
      <c r="A40" s="438">
        <v>33</v>
      </c>
      <c r="B40" s="439" t="s">
        <v>190</v>
      </c>
      <c r="C40" s="441">
        <v>175</v>
      </c>
      <c r="D40" s="441">
        <v>0</v>
      </c>
      <c r="E40" s="441">
        <v>0</v>
      </c>
      <c r="F40" s="441">
        <v>0</v>
      </c>
      <c r="G40" s="441">
        <v>0</v>
      </c>
      <c r="H40" s="441">
        <v>0</v>
      </c>
      <c r="I40" s="441">
        <v>0</v>
      </c>
      <c r="J40" s="441">
        <v>0</v>
      </c>
      <c r="K40" s="441">
        <v>0</v>
      </c>
      <c r="L40" s="441">
        <v>0</v>
      </c>
      <c r="M40" s="441">
        <v>0</v>
      </c>
      <c r="N40" s="441">
        <v>0</v>
      </c>
      <c r="O40" s="441">
        <v>0</v>
      </c>
      <c r="P40" s="441">
        <v>0</v>
      </c>
      <c r="Q40" s="441">
        <v>0</v>
      </c>
      <c r="R40" s="441">
        <v>0</v>
      </c>
      <c r="S40" s="441">
        <v>0</v>
      </c>
      <c r="T40" s="441">
        <v>0</v>
      </c>
    </row>
    <row r="41" spans="1:20" ht="30">
      <c r="A41" s="438">
        <v>34</v>
      </c>
      <c r="B41" s="439" t="s">
        <v>279</v>
      </c>
      <c r="C41" s="441">
        <v>63</v>
      </c>
      <c r="D41" s="441">
        <v>0</v>
      </c>
      <c r="E41" s="441">
        <v>0</v>
      </c>
      <c r="F41" s="441">
        <v>0</v>
      </c>
      <c r="G41" s="441">
        <v>0</v>
      </c>
      <c r="H41" s="441">
        <v>0</v>
      </c>
      <c r="I41" s="441">
        <v>0</v>
      </c>
      <c r="J41" s="441">
        <v>0</v>
      </c>
      <c r="K41" s="441">
        <v>0</v>
      </c>
      <c r="L41" s="441">
        <v>0</v>
      </c>
      <c r="M41" s="441">
        <v>0</v>
      </c>
      <c r="N41" s="441">
        <v>0</v>
      </c>
      <c r="O41" s="441">
        <v>0</v>
      </c>
      <c r="P41" s="441">
        <v>0</v>
      </c>
      <c r="Q41" s="441">
        <v>11</v>
      </c>
      <c r="R41" s="441">
        <v>39</v>
      </c>
      <c r="S41" s="441">
        <v>4</v>
      </c>
      <c r="T41" s="441">
        <v>27</v>
      </c>
    </row>
    <row r="42" spans="1:20" ht="15">
      <c r="A42" s="438">
        <v>35</v>
      </c>
      <c r="B42" s="439" t="s">
        <v>280</v>
      </c>
      <c r="C42" s="441">
        <v>84</v>
      </c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1">
        <v>0</v>
      </c>
      <c r="R42" s="441">
        <v>0</v>
      </c>
      <c r="S42" s="441">
        <v>0</v>
      </c>
      <c r="T42" s="441">
        <v>0</v>
      </c>
    </row>
    <row r="43" spans="1:20" ht="15">
      <c r="A43" s="438">
        <v>36</v>
      </c>
      <c r="B43" s="439" t="s">
        <v>203</v>
      </c>
      <c r="C43" s="441">
        <v>4</v>
      </c>
      <c r="D43" s="441">
        <v>0</v>
      </c>
      <c r="E43" s="441">
        <v>0</v>
      </c>
      <c r="F43" s="441">
        <v>0</v>
      </c>
      <c r="G43" s="441">
        <v>0</v>
      </c>
      <c r="H43" s="441">
        <v>0</v>
      </c>
      <c r="I43" s="441">
        <v>0</v>
      </c>
      <c r="J43" s="441">
        <v>0</v>
      </c>
      <c r="K43" s="441">
        <v>0</v>
      </c>
      <c r="L43" s="441">
        <v>0</v>
      </c>
      <c r="M43" s="441">
        <v>0</v>
      </c>
      <c r="N43" s="441">
        <v>0</v>
      </c>
      <c r="O43" s="441">
        <v>0</v>
      </c>
      <c r="P43" s="441">
        <v>0</v>
      </c>
      <c r="Q43" s="441">
        <v>6</v>
      </c>
      <c r="R43" s="441">
        <v>6</v>
      </c>
      <c r="S43" s="441">
        <v>4</v>
      </c>
      <c r="T43" s="441">
        <v>5</v>
      </c>
    </row>
    <row r="44" spans="1:20" ht="15">
      <c r="A44" s="438">
        <v>37</v>
      </c>
      <c r="B44" s="439" t="s">
        <v>281</v>
      </c>
      <c r="C44" s="441">
        <v>74</v>
      </c>
      <c r="D44" s="441">
        <v>3</v>
      </c>
      <c r="E44" s="441">
        <v>3</v>
      </c>
      <c r="F44" s="441">
        <v>10.59</v>
      </c>
      <c r="G44" s="441">
        <v>0</v>
      </c>
      <c r="H44" s="441">
        <v>0</v>
      </c>
      <c r="I44" s="441">
        <v>6</v>
      </c>
      <c r="J44" s="441">
        <v>8.18</v>
      </c>
      <c r="K44" s="441">
        <v>3</v>
      </c>
      <c r="L44" s="441">
        <v>2</v>
      </c>
      <c r="M44" s="441">
        <v>0</v>
      </c>
      <c r="N44" s="441">
        <v>0</v>
      </c>
      <c r="O44" s="441">
        <v>0</v>
      </c>
      <c r="P44" s="441">
        <v>0</v>
      </c>
      <c r="Q44" s="441">
        <v>17</v>
      </c>
      <c r="R44" s="441">
        <v>32.62</v>
      </c>
      <c r="S44" s="441">
        <v>7</v>
      </c>
      <c r="T44" s="441">
        <v>16</v>
      </c>
    </row>
    <row r="45" spans="1:20" ht="30">
      <c r="A45" s="438">
        <v>38</v>
      </c>
      <c r="B45" s="439" t="s">
        <v>282</v>
      </c>
      <c r="C45" s="441">
        <v>0</v>
      </c>
      <c r="D45" s="441">
        <v>3</v>
      </c>
      <c r="E45" s="441">
        <v>3</v>
      </c>
      <c r="F45" s="441">
        <v>11</v>
      </c>
      <c r="G45" s="441">
        <v>0</v>
      </c>
      <c r="H45" s="441">
        <v>0</v>
      </c>
      <c r="I45" s="441">
        <v>3</v>
      </c>
      <c r="J45" s="441">
        <v>11</v>
      </c>
      <c r="K45" s="441">
        <v>0</v>
      </c>
      <c r="L45" s="441">
        <v>0</v>
      </c>
      <c r="M45" s="441">
        <v>0</v>
      </c>
      <c r="N45" s="441">
        <v>0</v>
      </c>
      <c r="O45" s="441">
        <v>0</v>
      </c>
      <c r="P45" s="441">
        <v>0</v>
      </c>
      <c r="Q45" s="441">
        <v>3</v>
      </c>
      <c r="R45" s="441">
        <v>11</v>
      </c>
      <c r="S45" s="441">
        <v>0</v>
      </c>
      <c r="T45" s="441">
        <v>0</v>
      </c>
    </row>
    <row r="46" spans="1:20" ht="30">
      <c r="A46" s="438">
        <v>39</v>
      </c>
      <c r="B46" s="439" t="s">
        <v>283</v>
      </c>
      <c r="C46" s="441">
        <v>12</v>
      </c>
      <c r="D46" s="441">
        <v>1</v>
      </c>
      <c r="E46" s="441">
        <v>1</v>
      </c>
      <c r="F46" s="441">
        <v>7</v>
      </c>
      <c r="G46" s="441">
        <v>0</v>
      </c>
      <c r="H46" s="441">
        <v>0</v>
      </c>
      <c r="I46" s="441">
        <v>0</v>
      </c>
      <c r="J46" s="441">
        <v>0</v>
      </c>
      <c r="K46" s="441">
        <v>0</v>
      </c>
      <c r="L46" s="441">
        <v>0</v>
      </c>
      <c r="M46" s="441">
        <v>0</v>
      </c>
      <c r="N46" s="441">
        <v>0</v>
      </c>
      <c r="O46" s="441">
        <v>0</v>
      </c>
      <c r="P46" s="441">
        <v>0</v>
      </c>
      <c r="Q46" s="441">
        <v>4</v>
      </c>
      <c r="R46" s="441">
        <v>12</v>
      </c>
      <c r="S46" s="441">
        <v>0</v>
      </c>
      <c r="T46" s="441">
        <v>0</v>
      </c>
    </row>
    <row r="47" spans="1:20" ht="15">
      <c r="A47" s="438">
        <v>40</v>
      </c>
      <c r="B47" s="439" t="s">
        <v>284</v>
      </c>
      <c r="C47" s="441">
        <v>0</v>
      </c>
      <c r="D47" s="441">
        <v>29</v>
      </c>
      <c r="E47" s="441">
        <v>29</v>
      </c>
      <c r="F47" s="441">
        <v>6</v>
      </c>
      <c r="G47" s="441">
        <v>28</v>
      </c>
      <c r="H47" s="441">
        <v>6</v>
      </c>
      <c r="I47" s="441">
        <v>29</v>
      </c>
      <c r="J47" s="441">
        <v>6</v>
      </c>
      <c r="K47" s="441">
        <v>28</v>
      </c>
      <c r="L47" s="441">
        <v>6</v>
      </c>
      <c r="M47" s="441">
        <v>0</v>
      </c>
      <c r="N47" s="441">
        <v>0</v>
      </c>
      <c r="O47" s="441">
        <v>0</v>
      </c>
      <c r="P47" s="441">
        <v>0</v>
      </c>
      <c r="Q47" s="441">
        <v>327</v>
      </c>
      <c r="R47" s="441">
        <v>43</v>
      </c>
      <c r="S47" s="441">
        <v>322</v>
      </c>
      <c r="T47" s="441">
        <v>42</v>
      </c>
    </row>
    <row r="48" spans="1:20" ht="15">
      <c r="A48" s="438">
        <v>41</v>
      </c>
      <c r="B48" s="439" t="s">
        <v>285</v>
      </c>
      <c r="C48" s="441">
        <v>97</v>
      </c>
      <c r="D48" s="441">
        <v>0</v>
      </c>
      <c r="E48" s="441">
        <v>0</v>
      </c>
      <c r="F48" s="441">
        <v>0</v>
      </c>
      <c r="G48" s="441">
        <v>0</v>
      </c>
      <c r="H48" s="441">
        <v>0</v>
      </c>
      <c r="I48" s="441">
        <v>0</v>
      </c>
      <c r="J48" s="441">
        <v>0</v>
      </c>
      <c r="K48" s="441">
        <v>0</v>
      </c>
      <c r="L48" s="441">
        <v>0</v>
      </c>
      <c r="M48" s="441">
        <v>0</v>
      </c>
      <c r="N48" s="441">
        <v>0</v>
      </c>
      <c r="O48" s="441">
        <v>0</v>
      </c>
      <c r="P48" s="441">
        <v>0</v>
      </c>
      <c r="Q48" s="441">
        <v>0</v>
      </c>
      <c r="R48" s="441">
        <v>0</v>
      </c>
      <c r="S48" s="441">
        <v>0</v>
      </c>
      <c r="T48" s="441">
        <v>0</v>
      </c>
    </row>
    <row r="49" spans="1:20" ht="15">
      <c r="A49" s="438">
        <v>42</v>
      </c>
      <c r="B49" s="439" t="s">
        <v>286</v>
      </c>
      <c r="C49" s="441">
        <v>42</v>
      </c>
      <c r="D49" s="441">
        <v>0</v>
      </c>
      <c r="E49" s="441">
        <v>0</v>
      </c>
      <c r="F49" s="441">
        <v>0</v>
      </c>
      <c r="G49" s="441">
        <v>0</v>
      </c>
      <c r="H49" s="441">
        <v>0</v>
      </c>
      <c r="I49" s="441">
        <v>0</v>
      </c>
      <c r="J49" s="441">
        <v>0</v>
      </c>
      <c r="K49" s="441">
        <v>0</v>
      </c>
      <c r="L49" s="441">
        <v>0</v>
      </c>
      <c r="M49" s="441">
        <v>0</v>
      </c>
      <c r="N49" s="441">
        <v>0</v>
      </c>
      <c r="O49" s="441">
        <v>0</v>
      </c>
      <c r="P49" s="441">
        <v>0</v>
      </c>
      <c r="Q49" s="441">
        <v>3</v>
      </c>
      <c r="R49" s="441">
        <v>5</v>
      </c>
      <c r="S49" s="441">
        <v>0</v>
      </c>
      <c r="T49" s="441">
        <v>0</v>
      </c>
    </row>
    <row r="50" spans="1:20" ht="30">
      <c r="A50" s="438">
        <v>43</v>
      </c>
      <c r="B50" s="439" t="s">
        <v>287</v>
      </c>
      <c r="C50" s="441">
        <v>0</v>
      </c>
      <c r="D50" s="441">
        <v>0</v>
      </c>
      <c r="E50" s="441">
        <v>0</v>
      </c>
      <c r="F50" s="441">
        <v>0</v>
      </c>
      <c r="G50" s="441">
        <v>0</v>
      </c>
      <c r="H50" s="441">
        <v>0</v>
      </c>
      <c r="I50" s="441">
        <v>0</v>
      </c>
      <c r="J50" s="441">
        <v>0</v>
      </c>
      <c r="K50" s="441">
        <v>0</v>
      </c>
      <c r="L50" s="441">
        <v>0</v>
      </c>
      <c r="M50" s="441">
        <v>0</v>
      </c>
      <c r="N50" s="441">
        <v>0</v>
      </c>
      <c r="O50" s="441">
        <v>0</v>
      </c>
      <c r="P50" s="441">
        <v>0</v>
      </c>
      <c r="Q50" s="441">
        <v>0</v>
      </c>
      <c r="R50" s="441">
        <v>0</v>
      </c>
      <c r="S50" s="441">
        <v>0</v>
      </c>
      <c r="T50" s="441">
        <v>0</v>
      </c>
    </row>
    <row r="51" spans="1:20" ht="15">
      <c r="A51" s="438">
        <v>44</v>
      </c>
      <c r="B51" s="439" t="s">
        <v>288</v>
      </c>
      <c r="C51" s="441">
        <v>0</v>
      </c>
      <c r="D51" s="441">
        <v>0</v>
      </c>
      <c r="E51" s="441">
        <v>0</v>
      </c>
      <c r="F51" s="441">
        <v>0</v>
      </c>
      <c r="G51" s="441">
        <v>0</v>
      </c>
      <c r="H51" s="441">
        <v>0</v>
      </c>
      <c r="I51" s="441">
        <v>0</v>
      </c>
      <c r="J51" s="441">
        <v>0</v>
      </c>
      <c r="K51" s="441">
        <v>0</v>
      </c>
      <c r="L51" s="441">
        <v>0</v>
      </c>
      <c r="M51" s="441">
        <v>0</v>
      </c>
      <c r="N51" s="441">
        <v>0</v>
      </c>
      <c r="O51" s="441">
        <v>0</v>
      </c>
      <c r="P51" s="441">
        <v>0</v>
      </c>
      <c r="Q51" s="441">
        <v>0</v>
      </c>
      <c r="R51" s="441">
        <v>0</v>
      </c>
      <c r="S51" s="441">
        <v>0</v>
      </c>
      <c r="T51" s="441">
        <v>0</v>
      </c>
    </row>
    <row r="52" spans="1:20" ht="15">
      <c r="A52" s="438">
        <v>45</v>
      </c>
      <c r="B52" s="439" t="s">
        <v>493</v>
      </c>
      <c r="C52" s="441">
        <v>0</v>
      </c>
      <c r="D52" s="441">
        <v>0</v>
      </c>
      <c r="E52" s="441">
        <v>0</v>
      </c>
      <c r="F52" s="441">
        <v>0</v>
      </c>
      <c r="G52" s="441">
        <v>0</v>
      </c>
      <c r="H52" s="441">
        <v>0</v>
      </c>
      <c r="I52" s="441">
        <v>0</v>
      </c>
      <c r="J52" s="441">
        <v>0</v>
      </c>
      <c r="K52" s="441">
        <v>0</v>
      </c>
      <c r="L52" s="441">
        <v>0</v>
      </c>
      <c r="M52" s="441">
        <v>0</v>
      </c>
      <c r="N52" s="441">
        <v>0</v>
      </c>
      <c r="O52" s="441">
        <v>0</v>
      </c>
      <c r="P52" s="441">
        <v>0</v>
      </c>
      <c r="Q52" s="441">
        <v>0</v>
      </c>
      <c r="R52" s="441">
        <v>0</v>
      </c>
      <c r="S52" s="441">
        <v>0</v>
      </c>
      <c r="T52" s="441">
        <v>0</v>
      </c>
    </row>
    <row r="53" spans="1:20" ht="12.75">
      <c r="A53" s="442"/>
      <c r="B53" s="442" t="s">
        <v>268</v>
      </c>
      <c r="C53" s="443">
        <f>SUM(C35:C52)</f>
        <v>3171</v>
      </c>
      <c r="D53" s="443">
        <f>SUM(D35:D52)</f>
        <v>373</v>
      </c>
      <c r="E53" s="443">
        <f aca="true" t="shared" si="2" ref="E53:T53">SUM(E35:E52)</f>
        <v>371</v>
      </c>
      <c r="F53" s="443">
        <f t="shared" si="2"/>
        <v>511.44</v>
      </c>
      <c r="G53" s="443">
        <f t="shared" si="2"/>
        <v>49</v>
      </c>
      <c r="H53" s="443">
        <f t="shared" si="2"/>
        <v>48</v>
      </c>
      <c r="I53" s="443">
        <f t="shared" si="2"/>
        <v>366</v>
      </c>
      <c r="J53" s="443">
        <f t="shared" si="2"/>
        <v>511.03000000000003</v>
      </c>
      <c r="K53" s="443">
        <f t="shared" si="2"/>
        <v>39</v>
      </c>
      <c r="L53" s="443">
        <f t="shared" si="2"/>
        <v>34</v>
      </c>
      <c r="M53" s="443">
        <f t="shared" si="2"/>
        <v>0</v>
      </c>
      <c r="N53" s="443">
        <f t="shared" si="2"/>
        <v>0</v>
      </c>
      <c r="O53" s="443">
        <f t="shared" si="2"/>
        <v>0</v>
      </c>
      <c r="P53" s="443">
        <f t="shared" si="2"/>
        <v>0</v>
      </c>
      <c r="Q53" s="443">
        <f t="shared" si="2"/>
        <v>1523</v>
      </c>
      <c r="R53" s="443">
        <f t="shared" si="2"/>
        <v>2323.47</v>
      </c>
      <c r="S53" s="443">
        <f t="shared" si="2"/>
        <v>701</v>
      </c>
      <c r="T53" s="443">
        <f t="shared" si="2"/>
        <v>777</v>
      </c>
    </row>
    <row r="54" spans="1:20" ht="15">
      <c r="A54" s="438">
        <v>46</v>
      </c>
      <c r="B54" s="439" t="s">
        <v>204</v>
      </c>
      <c r="C54" s="441">
        <v>927</v>
      </c>
      <c r="D54" s="441">
        <v>9</v>
      </c>
      <c r="E54" s="441">
        <v>9</v>
      </c>
      <c r="F54" s="441">
        <v>26</v>
      </c>
      <c r="G54" s="441">
        <v>4</v>
      </c>
      <c r="H54" s="441">
        <v>6</v>
      </c>
      <c r="I54" s="441">
        <v>9</v>
      </c>
      <c r="J54" s="441">
        <v>5</v>
      </c>
      <c r="K54" s="441">
        <v>2</v>
      </c>
      <c r="L54" s="441">
        <v>1</v>
      </c>
      <c r="M54" s="441">
        <v>0</v>
      </c>
      <c r="N54" s="441">
        <v>0</v>
      </c>
      <c r="O54" s="441">
        <v>0</v>
      </c>
      <c r="P54" s="441">
        <v>0</v>
      </c>
      <c r="Q54" s="441">
        <v>859</v>
      </c>
      <c r="R54" s="441">
        <v>1519</v>
      </c>
      <c r="S54" s="441">
        <v>204</v>
      </c>
      <c r="T54" s="441">
        <v>335</v>
      </c>
    </row>
    <row r="55" spans="1:20" ht="15">
      <c r="A55" s="438">
        <v>47</v>
      </c>
      <c r="B55" s="439" t="s">
        <v>191</v>
      </c>
      <c r="C55" s="441">
        <v>866</v>
      </c>
      <c r="D55" s="441">
        <v>16</v>
      </c>
      <c r="E55" s="441">
        <v>16</v>
      </c>
      <c r="F55" s="441">
        <v>68</v>
      </c>
      <c r="G55" s="441">
        <v>6</v>
      </c>
      <c r="H55" s="441">
        <v>32</v>
      </c>
      <c r="I55" s="441">
        <v>9</v>
      </c>
      <c r="J55" s="441">
        <v>24</v>
      </c>
      <c r="K55" s="441">
        <v>6</v>
      </c>
      <c r="L55" s="441">
        <v>14</v>
      </c>
      <c r="M55" s="441"/>
      <c r="N55" s="441"/>
      <c r="O55" s="441"/>
      <c r="P55" s="441"/>
      <c r="Q55" s="441">
        <v>1140</v>
      </c>
      <c r="R55" s="441">
        <v>2482</v>
      </c>
      <c r="S55" s="441">
        <v>319</v>
      </c>
      <c r="T55" s="441">
        <v>709</v>
      </c>
    </row>
    <row r="56" spans="1:20" ht="15">
      <c r="A56" s="438">
        <v>48</v>
      </c>
      <c r="B56" s="439" t="s">
        <v>209</v>
      </c>
      <c r="C56" s="441">
        <v>574</v>
      </c>
      <c r="D56" s="441">
        <v>251</v>
      </c>
      <c r="E56" s="441">
        <v>228</v>
      </c>
      <c r="F56" s="441">
        <v>752</v>
      </c>
      <c r="G56" s="441">
        <v>68</v>
      </c>
      <c r="H56" s="441">
        <v>191</v>
      </c>
      <c r="I56" s="441">
        <v>221</v>
      </c>
      <c r="J56" s="441">
        <v>400</v>
      </c>
      <c r="K56" s="441">
        <v>12</v>
      </c>
      <c r="L56" s="441">
        <v>20</v>
      </c>
      <c r="M56" s="441">
        <v>0</v>
      </c>
      <c r="N56" s="441">
        <v>0</v>
      </c>
      <c r="O56" s="441">
        <v>0</v>
      </c>
      <c r="P56" s="441">
        <v>0</v>
      </c>
      <c r="Q56" s="441">
        <v>1839</v>
      </c>
      <c r="R56" s="441">
        <v>3704</v>
      </c>
      <c r="S56" s="441">
        <v>467</v>
      </c>
      <c r="T56" s="441">
        <v>733</v>
      </c>
    </row>
    <row r="57" spans="1:20" ht="12.75">
      <c r="A57" s="442"/>
      <c r="B57" s="442" t="s">
        <v>268</v>
      </c>
      <c r="C57" s="443">
        <f>SUM(C54:C56)</f>
        <v>2367</v>
      </c>
      <c r="D57" s="443">
        <f>SUM(D54:D56)</f>
        <v>276</v>
      </c>
      <c r="E57" s="443">
        <f aca="true" t="shared" si="3" ref="E57:T57">SUM(E54:E56)</f>
        <v>253</v>
      </c>
      <c r="F57" s="443">
        <f t="shared" si="3"/>
        <v>846</v>
      </c>
      <c r="G57" s="443">
        <f t="shared" si="3"/>
        <v>78</v>
      </c>
      <c r="H57" s="443">
        <f t="shared" si="3"/>
        <v>229</v>
      </c>
      <c r="I57" s="443">
        <f t="shared" si="3"/>
        <v>239</v>
      </c>
      <c r="J57" s="443">
        <f t="shared" si="3"/>
        <v>429</v>
      </c>
      <c r="K57" s="443">
        <f t="shared" si="3"/>
        <v>20</v>
      </c>
      <c r="L57" s="443">
        <f t="shared" si="3"/>
        <v>35</v>
      </c>
      <c r="M57" s="443">
        <f>SUM(M54:M56)</f>
        <v>0</v>
      </c>
      <c r="N57" s="443">
        <f>SUM(N54:N56)</f>
        <v>0</v>
      </c>
      <c r="O57" s="443">
        <f>SUM(O54:O56)</f>
        <v>0</v>
      </c>
      <c r="P57" s="443">
        <f>SUM(P54:P56)</f>
        <v>0</v>
      </c>
      <c r="Q57" s="443">
        <f t="shared" si="3"/>
        <v>3838</v>
      </c>
      <c r="R57" s="443">
        <f t="shared" si="3"/>
        <v>7705</v>
      </c>
      <c r="S57" s="443">
        <f t="shared" si="3"/>
        <v>990</v>
      </c>
      <c r="T57" s="443">
        <f t="shared" si="3"/>
        <v>1777</v>
      </c>
    </row>
    <row r="58" spans="1:20" ht="30">
      <c r="A58" s="438">
        <v>49</v>
      </c>
      <c r="B58" s="439" t="s">
        <v>290</v>
      </c>
      <c r="C58" s="441">
        <v>0</v>
      </c>
      <c r="D58" s="441">
        <v>0</v>
      </c>
      <c r="E58" s="441">
        <v>0</v>
      </c>
      <c r="F58" s="441">
        <v>0</v>
      </c>
      <c r="G58" s="441">
        <v>0</v>
      </c>
      <c r="H58" s="441">
        <v>0</v>
      </c>
      <c r="I58" s="441">
        <v>0</v>
      </c>
      <c r="J58" s="441">
        <v>0</v>
      </c>
      <c r="K58" s="441">
        <v>0</v>
      </c>
      <c r="L58" s="441">
        <v>0</v>
      </c>
      <c r="M58" s="441">
        <v>0</v>
      </c>
      <c r="N58" s="441">
        <v>0</v>
      </c>
      <c r="O58" s="441">
        <v>0</v>
      </c>
      <c r="P58" s="441">
        <v>0</v>
      </c>
      <c r="Q58" s="441">
        <v>0</v>
      </c>
      <c r="R58" s="441">
        <v>0</v>
      </c>
      <c r="S58" s="441">
        <v>0</v>
      </c>
      <c r="T58" s="441">
        <v>0</v>
      </c>
    </row>
    <row r="59" spans="1:20" ht="15">
      <c r="A59" s="438">
        <v>50</v>
      </c>
      <c r="B59" s="439" t="s">
        <v>291</v>
      </c>
      <c r="C59" s="441">
        <v>0</v>
      </c>
      <c r="D59" s="441">
        <v>0</v>
      </c>
      <c r="E59" s="441">
        <v>0</v>
      </c>
      <c r="F59" s="441">
        <v>0</v>
      </c>
      <c r="G59" s="441">
        <v>0</v>
      </c>
      <c r="H59" s="441">
        <v>0</v>
      </c>
      <c r="I59" s="441">
        <v>0</v>
      </c>
      <c r="J59" s="441">
        <v>0</v>
      </c>
      <c r="K59" s="441">
        <v>0</v>
      </c>
      <c r="L59" s="441">
        <v>0</v>
      </c>
      <c r="M59" s="441">
        <v>0</v>
      </c>
      <c r="N59" s="441">
        <v>0</v>
      </c>
      <c r="O59" s="441">
        <v>0</v>
      </c>
      <c r="P59" s="441">
        <v>0</v>
      </c>
      <c r="Q59" s="441">
        <v>0</v>
      </c>
      <c r="R59" s="441">
        <v>0</v>
      </c>
      <c r="S59" s="441">
        <v>0</v>
      </c>
      <c r="T59" s="441">
        <v>0</v>
      </c>
    </row>
    <row r="60" spans="1:20" ht="12.75">
      <c r="A60" s="442"/>
      <c r="B60" s="442" t="s">
        <v>268</v>
      </c>
      <c r="C60" s="443">
        <f>SUM(C58:C59)</f>
        <v>0</v>
      </c>
      <c r="D60" s="443">
        <f aca="true" t="shared" si="4" ref="D60:S60">SUM(D58:D59)</f>
        <v>0</v>
      </c>
      <c r="E60" s="443">
        <f t="shared" si="4"/>
        <v>0</v>
      </c>
      <c r="F60" s="443">
        <f t="shared" si="4"/>
        <v>0</v>
      </c>
      <c r="G60" s="443">
        <f t="shared" si="4"/>
        <v>0</v>
      </c>
      <c r="H60" s="443">
        <f t="shared" si="4"/>
        <v>0</v>
      </c>
      <c r="I60" s="443">
        <f t="shared" si="4"/>
        <v>0</v>
      </c>
      <c r="J60" s="443">
        <f t="shared" si="4"/>
        <v>0</v>
      </c>
      <c r="K60" s="443">
        <f t="shared" si="4"/>
        <v>0</v>
      </c>
      <c r="L60" s="443">
        <f t="shared" si="4"/>
        <v>0</v>
      </c>
      <c r="M60" s="443">
        <f t="shared" si="4"/>
        <v>0</v>
      </c>
      <c r="N60" s="443">
        <f t="shared" si="4"/>
        <v>0</v>
      </c>
      <c r="O60" s="443">
        <f t="shared" si="4"/>
        <v>0</v>
      </c>
      <c r="P60" s="443">
        <f t="shared" si="4"/>
        <v>0</v>
      </c>
      <c r="Q60" s="443">
        <f t="shared" si="4"/>
        <v>0</v>
      </c>
      <c r="R60" s="443">
        <f t="shared" si="4"/>
        <v>0</v>
      </c>
      <c r="S60" s="443">
        <f t="shared" si="4"/>
        <v>0</v>
      </c>
      <c r="T60" s="443">
        <f>SUM(T58:T59)</f>
        <v>0</v>
      </c>
    </row>
    <row r="61" spans="1:20" ht="12.75">
      <c r="A61" s="672" t="s">
        <v>0</v>
      </c>
      <c r="B61" s="673"/>
      <c r="C61" s="443">
        <f>C57+C53+C34+C27</f>
        <v>37055</v>
      </c>
      <c r="D61" s="443">
        <f aca="true" t="shared" si="5" ref="D61:T61">D57+D53+D34+D27</f>
        <v>11987</v>
      </c>
      <c r="E61" s="443">
        <f t="shared" si="5"/>
        <v>11696</v>
      </c>
      <c r="F61" s="443">
        <f t="shared" si="5"/>
        <v>54063.75</v>
      </c>
      <c r="G61" s="443">
        <f t="shared" si="5"/>
        <v>4074</v>
      </c>
      <c r="H61" s="443">
        <f t="shared" si="5"/>
        <v>16722.5</v>
      </c>
      <c r="I61" s="443">
        <f t="shared" si="5"/>
        <v>11568</v>
      </c>
      <c r="J61" s="443">
        <f t="shared" si="5"/>
        <v>14468.489999999998</v>
      </c>
      <c r="K61" s="443">
        <f t="shared" si="5"/>
        <v>1100</v>
      </c>
      <c r="L61" s="443">
        <f t="shared" si="5"/>
        <v>1524</v>
      </c>
      <c r="M61" s="443">
        <f t="shared" si="5"/>
        <v>151</v>
      </c>
      <c r="N61" s="443">
        <f t="shared" si="5"/>
        <v>368.25</v>
      </c>
      <c r="O61" s="443">
        <f t="shared" si="5"/>
        <v>62</v>
      </c>
      <c r="P61" s="443">
        <f t="shared" si="5"/>
        <v>231</v>
      </c>
      <c r="Q61" s="443">
        <f t="shared" si="5"/>
        <v>92256</v>
      </c>
      <c r="R61" s="443">
        <f t="shared" si="5"/>
        <v>221273.93</v>
      </c>
      <c r="S61" s="443">
        <f t="shared" si="5"/>
        <v>27129</v>
      </c>
      <c r="T61" s="443">
        <f t="shared" si="5"/>
        <v>64160.69</v>
      </c>
    </row>
  </sheetData>
  <sheetProtection/>
  <mergeCells count="16">
    <mergeCell ref="A1:T1"/>
    <mergeCell ref="A2:T2"/>
    <mergeCell ref="M3:N3"/>
    <mergeCell ref="F3:G3"/>
    <mergeCell ref="I3:J3"/>
    <mergeCell ref="K4:L4"/>
    <mergeCell ref="M4:N4"/>
    <mergeCell ref="O4:P4"/>
    <mergeCell ref="Q4:R4"/>
    <mergeCell ref="S4:T4"/>
    <mergeCell ref="A61:B61"/>
    <mergeCell ref="A4:A5"/>
    <mergeCell ref="B4:B5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62"/>
  <sheetViews>
    <sheetView zoomScalePageLayoutView="0" workbookViewId="0" topLeftCell="A1">
      <pane xSplit="2" ySplit="5" topLeftCell="C3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H62" sqref="H62"/>
    </sheetView>
  </sheetViews>
  <sheetFormatPr defaultColWidth="9.140625" defaultRowHeight="12.75"/>
  <cols>
    <col min="1" max="1" width="3.7109375" style="229" customWidth="1"/>
    <col min="2" max="2" width="28.28125" style="228" customWidth="1"/>
    <col min="3" max="3" width="12.421875" style="227" customWidth="1"/>
    <col min="4" max="4" width="11.7109375" style="228" customWidth="1"/>
    <col min="5" max="5" width="12.28125" style="227" customWidth="1"/>
    <col min="6" max="7" width="11.57421875" style="228" customWidth="1"/>
    <col min="8" max="8" width="11.140625" style="228" customWidth="1"/>
    <col min="9" max="9" width="9.140625" style="227" customWidth="1"/>
    <col min="10" max="16384" width="9.140625" style="228" customWidth="1"/>
  </cols>
  <sheetData>
    <row r="1" spans="1:8" ht="14.25">
      <c r="A1" s="551" t="s">
        <v>328</v>
      </c>
      <c r="B1" s="551"/>
      <c r="C1" s="551"/>
      <c r="D1" s="551"/>
      <c r="E1" s="551"/>
      <c r="F1" s="551"/>
      <c r="G1" s="551"/>
      <c r="H1" s="551"/>
    </row>
    <row r="2" spans="1:8" ht="15.75">
      <c r="A2" s="552" t="s">
        <v>103</v>
      </c>
      <c r="B2" s="552"/>
      <c r="C2" s="552"/>
      <c r="D2" s="552"/>
      <c r="E2" s="552"/>
      <c r="F2" s="552"/>
      <c r="G2" s="552"/>
      <c r="H2" s="552"/>
    </row>
    <row r="3" spans="1:8" ht="14.25" customHeight="1">
      <c r="A3" s="27"/>
      <c r="B3" s="28" t="s">
        <v>14</v>
      </c>
      <c r="C3" s="16"/>
      <c r="D3" s="16"/>
      <c r="E3" s="16"/>
      <c r="F3" s="16"/>
      <c r="G3" s="69" t="s">
        <v>105</v>
      </c>
      <c r="H3" s="19"/>
    </row>
    <row r="4" spans="1:8" ht="15" customHeight="1">
      <c r="A4" s="553" t="s">
        <v>3</v>
      </c>
      <c r="B4" s="553" t="s">
        <v>4</v>
      </c>
      <c r="C4" s="549" t="s">
        <v>16</v>
      </c>
      <c r="D4" s="550"/>
      <c r="E4" s="549" t="s">
        <v>11</v>
      </c>
      <c r="F4" s="550"/>
      <c r="G4" s="549" t="s">
        <v>12</v>
      </c>
      <c r="H4" s="550"/>
    </row>
    <row r="5" spans="1:8" ht="34.5" customHeight="1">
      <c r="A5" s="554"/>
      <c r="B5" s="554"/>
      <c r="C5" s="67" t="s">
        <v>106</v>
      </c>
      <c r="D5" s="192" t="s">
        <v>107</v>
      </c>
      <c r="E5" s="486" t="s">
        <v>106</v>
      </c>
      <c r="F5" s="192" t="s">
        <v>107</v>
      </c>
      <c r="G5" s="67" t="s">
        <v>106</v>
      </c>
      <c r="H5" s="33" t="s">
        <v>107</v>
      </c>
    </row>
    <row r="6" spans="1:8" ht="15" customHeight="1">
      <c r="A6" s="203">
        <v>1</v>
      </c>
      <c r="B6" s="205" t="s">
        <v>251</v>
      </c>
      <c r="C6" s="230">
        <v>838400</v>
      </c>
      <c r="D6" s="207">
        <v>879024</v>
      </c>
      <c r="E6" s="230">
        <v>509899</v>
      </c>
      <c r="F6" s="207">
        <v>548759</v>
      </c>
      <c r="G6" s="231">
        <f aca="true" t="shared" si="0" ref="G6:G25">E6/C6*100</f>
        <v>60.81810591603053</v>
      </c>
      <c r="H6" s="226">
        <f aca="true" t="shared" si="1" ref="H6:H25">F6/D6*100</f>
        <v>62.4282158393855</v>
      </c>
    </row>
    <row r="7" spans="1:8" ht="15">
      <c r="A7" s="203">
        <v>2</v>
      </c>
      <c r="B7" s="205" t="s">
        <v>252</v>
      </c>
      <c r="C7" s="230">
        <v>102181</v>
      </c>
      <c r="D7" s="207">
        <v>114987</v>
      </c>
      <c r="E7" s="230">
        <v>60761</v>
      </c>
      <c r="F7" s="207">
        <v>44969</v>
      </c>
      <c r="G7" s="231">
        <f t="shared" si="0"/>
        <v>59.464088235581954</v>
      </c>
      <c r="H7" s="226">
        <f t="shared" si="1"/>
        <v>39.107899153817385</v>
      </c>
    </row>
    <row r="8" spans="1:8" ht="15">
      <c r="A8" s="203">
        <v>3</v>
      </c>
      <c r="B8" s="205" t="s">
        <v>253</v>
      </c>
      <c r="C8" s="230">
        <v>827652</v>
      </c>
      <c r="D8" s="207">
        <v>790801.8899999999</v>
      </c>
      <c r="E8" s="230">
        <v>1001829</v>
      </c>
      <c r="F8" s="207">
        <v>994664.21</v>
      </c>
      <c r="G8" s="231">
        <f t="shared" si="0"/>
        <v>121.04471444520159</v>
      </c>
      <c r="H8" s="226">
        <f t="shared" si="1"/>
        <v>125.77918977912408</v>
      </c>
    </row>
    <row r="9" spans="1:8" ht="15">
      <c r="A9" s="203">
        <v>4</v>
      </c>
      <c r="B9" s="205" t="s">
        <v>254</v>
      </c>
      <c r="C9" s="230">
        <v>1957098</v>
      </c>
      <c r="D9" s="207">
        <v>1867866</v>
      </c>
      <c r="E9" s="230">
        <v>1763905</v>
      </c>
      <c r="F9" s="207">
        <v>1497213</v>
      </c>
      <c r="G9" s="231">
        <f t="shared" si="0"/>
        <v>90.12859856787958</v>
      </c>
      <c r="H9" s="226">
        <f t="shared" si="1"/>
        <v>80.15633883801087</v>
      </c>
    </row>
    <row r="10" spans="1:8" ht="15">
      <c r="A10" s="203">
        <v>5</v>
      </c>
      <c r="B10" s="205" t="s">
        <v>255</v>
      </c>
      <c r="C10" s="230">
        <v>498550</v>
      </c>
      <c r="D10" s="207">
        <v>508761</v>
      </c>
      <c r="E10" s="230">
        <v>355098</v>
      </c>
      <c r="F10" s="207">
        <v>375336</v>
      </c>
      <c r="G10" s="231">
        <f t="shared" si="0"/>
        <v>71.22615585197072</v>
      </c>
      <c r="H10" s="226">
        <f t="shared" si="1"/>
        <v>73.77452281130039</v>
      </c>
    </row>
    <row r="11" spans="1:8" ht="15">
      <c r="A11" s="203">
        <v>6</v>
      </c>
      <c r="B11" s="205" t="s">
        <v>256</v>
      </c>
      <c r="C11" s="230">
        <v>622224</v>
      </c>
      <c r="D11" s="207">
        <v>591863</v>
      </c>
      <c r="E11" s="230">
        <v>360244</v>
      </c>
      <c r="F11" s="207">
        <v>384594</v>
      </c>
      <c r="G11" s="231">
        <f t="shared" si="0"/>
        <v>57.8961917251665</v>
      </c>
      <c r="H11" s="226">
        <f t="shared" si="1"/>
        <v>64.98024035967784</v>
      </c>
    </row>
    <row r="12" spans="1:8" ht="15">
      <c r="A12" s="203">
        <v>7</v>
      </c>
      <c r="B12" s="205" t="s">
        <v>257</v>
      </c>
      <c r="C12" s="230">
        <v>1918666</v>
      </c>
      <c r="D12" s="207">
        <f>'CD Ratio_2'!C13+'CD Ratio_2'!D13+'CD Ratio_2'!E13</f>
        <v>1959703</v>
      </c>
      <c r="E12" s="230">
        <v>1204058</v>
      </c>
      <c r="F12" s="207">
        <f>'CD Ratio_2'!F13+'CD Ratio_2'!G13+'CD Ratio_2'!H13</f>
        <v>1163396</v>
      </c>
      <c r="G12" s="231">
        <f t="shared" si="0"/>
        <v>62.7549557869895</v>
      </c>
      <c r="H12" s="226">
        <f t="shared" si="1"/>
        <v>59.365934531916324</v>
      </c>
    </row>
    <row r="13" spans="1:8" ht="15">
      <c r="A13" s="203">
        <v>8</v>
      </c>
      <c r="B13" s="205" t="s">
        <v>194</v>
      </c>
      <c r="C13" s="230">
        <v>146300</v>
      </c>
      <c r="D13" s="207">
        <v>149039</v>
      </c>
      <c r="E13" s="230">
        <v>294410</v>
      </c>
      <c r="F13" s="207">
        <v>298641</v>
      </c>
      <c r="G13" s="231">
        <f t="shared" si="0"/>
        <v>201.23718386876283</v>
      </c>
      <c r="H13" s="226">
        <f t="shared" si="1"/>
        <v>200.37775347392292</v>
      </c>
    </row>
    <row r="14" spans="1:8" ht="15">
      <c r="A14" s="203">
        <v>9</v>
      </c>
      <c r="B14" s="205" t="s">
        <v>199</v>
      </c>
      <c r="C14" s="230">
        <v>280950</v>
      </c>
      <c r="D14" s="207">
        <v>285184</v>
      </c>
      <c r="E14" s="230">
        <v>118112</v>
      </c>
      <c r="F14" s="207">
        <v>122008</v>
      </c>
      <c r="G14" s="231">
        <f t="shared" si="0"/>
        <v>42.040220679836274</v>
      </c>
      <c r="H14" s="226">
        <f t="shared" si="1"/>
        <v>42.78220377019748</v>
      </c>
    </row>
    <row r="15" spans="1:8" ht="15">
      <c r="A15" s="203">
        <v>10</v>
      </c>
      <c r="B15" s="205" t="s">
        <v>306</v>
      </c>
      <c r="C15" s="230">
        <v>490122</v>
      </c>
      <c r="D15" s="207">
        <v>522526.16</v>
      </c>
      <c r="E15" s="230">
        <v>279079</v>
      </c>
      <c r="F15" s="207">
        <v>313514.61</v>
      </c>
      <c r="G15" s="231">
        <f t="shared" si="0"/>
        <v>56.94072088173965</v>
      </c>
      <c r="H15" s="226">
        <f t="shared" si="1"/>
        <v>59.9997921635158</v>
      </c>
    </row>
    <row r="16" spans="1:8" ht="15">
      <c r="A16" s="203">
        <v>11</v>
      </c>
      <c r="B16" s="205" t="s">
        <v>259</v>
      </c>
      <c r="C16" s="230">
        <v>88629</v>
      </c>
      <c r="D16" s="207">
        <v>75643.05</v>
      </c>
      <c r="E16" s="230">
        <v>60840</v>
      </c>
      <c r="F16" s="207">
        <v>76198.61</v>
      </c>
      <c r="G16" s="231">
        <f t="shared" si="0"/>
        <v>68.6457028737772</v>
      </c>
      <c r="H16" s="226">
        <f t="shared" si="1"/>
        <v>100.73444949668212</v>
      </c>
    </row>
    <row r="17" spans="1:8" ht="15">
      <c r="A17" s="203">
        <v>12</v>
      </c>
      <c r="B17" s="205" t="s">
        <v>260</v>
      </c>
      <c r="C17" s="230">
        <v>116422</v>
      </c>
      <c r="D17" s="207">
        <v>116422</v>
      </c>
      <c r="E17" s="230">
        <v>88813</v>
      </c>
      <c r="F17" s="207">
        <v>88813</v>
      </c>
      <c r="G17" s="231">
        <f t="shared" si="0"/>
        <v>76.28540997405989</v>
      </c>
      <c r="H17" s="226">
        <f t="shared" si="1"/>
        <v>76.28540997405989</v>
      </c>
    </row>
    <row r="18" spans="1:8" ht="15">
      <c r="A18" s="203">
        <v>13</v>
      </c>
      <c r="B18" s="205" t="s">
        <v>307</v>
      </c>
      <c r="C18" s="230">
        <v>406467</v>
      </c>
      <c r="D18" s="207">
        <v>436572</v>
      </c>
      <c r="E18" s="230">
        <v>180804</v>
      </c>
      <c r="F18" s="207">
        <v>198394</v>
      </c>
      <c r="G18" s="231">
        <f t="shared" si="0"/>
        <v>44.4818398541579</v>
      </c>
      <c r="H18" s="226">
        <f t="shared" si="1"/>
        <v>45.44359235131891</v>
      </c>
    </row>
    <row r="19" spans="1:8" ht="15">
      <c r="A19" s="203">
        <v>14</v>
      </c>
      <c r="B19" s="205" t="s">
        <v>308</v>
      </c>
      <c r="C19" s="230">
        <v>133873</v>
      </c>
      <c r="D19" s="207">
        <v>128206</v>
      </c>
      <c r="E19" s="230">
        <v>55275</v>
      </c>
      <c r="F19" s="207">
        <v>57789</v>
      </c>
      <c r="G19" s="231">
        <f t="shared" si="0"/>
        <v>41.28913223726965</v>
      </c>
      <c r="H19" s="226">
        <f t="shared" si="1"/>
        <v>45.07511348922827</v>
      </c>
    </row>
    <row r="20" spans="1:8" ht="15">
      <c r="A20" s="203">
        <v>15</v>
      </c>
      <c r="B20" s="205" t="s">
        <v>263</v>
      </c>
      <c r="C20" s="230">
        <v>1685660</v>
      </c>
      <c r="D20" s="207">
        <v>1789791</v>
      </c>
      <c r="E20" s="230">
        <v>1079349</v>
      </c>
      <c r="F20" s="207">
        <v>1155464</v>
      </c>
      <c r="G20" s="231">
        <f t="shared" si="0"/>
        <v>64.0312399890844</v>
      </c>
      <c r="H20" s="226">
        <f t="shared" si="1"/>
        <v>64.55859930014175</v>
      </c>
    </row>
    <row r="21" spans="1:8" ht="15">
      <c r="A21" s="203">
        <v>16</v>
      </c>
      <c r="B21" s="205" t="s">
        <v>264</v>
      </c>
      <c r="C21" s="230">
        <v>335204</v>
      </c>
      <c r="D21" s="207">
        <v>296091</v>
      </c>
      <c r="E21" s="230">
        <v>131240</v>
      </c>
      <c r="F21" s="207">
        <v>135500</v>
      </c>
      <c r="G21" s="231">
        <f t="shared" si="0"/>
        <v>39.15227741912388</v>
      </c>
      <c r="H21" s="226">
        <f t="shared" si="1"/>
        <v>45.76295800953085</v>
      </c>
    </row>
    <row r="22" spans="1:8" ht="15">
      <c r="A22" s="203">
        <v>17</v>
      </c>
      <c r="B22" s="205" t="s">
        <v>305</v>
      </c>
      <c r="C22" s="230">
        <v>617586</v>
      </c>
      <c r="D22" s="207">
        <v>600552</v>
      </c>
      <c r="E22" s="230">
        <v>470129</v>
      </c>
      <c r="F22" s="207">
        <v>473479</v>
      </c>
      <c r="G22" s="231">
        <f t="shared" si="0"/>
        <v>76.12364917598521</v>
      </c>
      <c r="H22" s="226">
        <f t="shared" si="1"/>
        <v>78.84063328404535</v>
      </c>
    </row>
    <row r="23" spans="1:8" ht="15">
      <c r="A23" s="203">
        <v>18</v>
      </c>
      <c r="B23" s="205" t="s">
        <v>265</v>
      </c>
      <c r="C23" s="230">
        <v>1780369</v>
      </c>
      <c r="D23" s="207">
        <v>1785879.6799999997</v>
      </c>
      <c r="E23" s="230">
        <v>632967</v>
      </c>
      <c r="F23" s="207">
        <v>763999.99</v>
      </c>
      <c r="G23" s="231">
        <f t="shared" si="0"/>
        <v>35.55257365186655</v>
      </c>
      <c r="H23" s="226">
        <f t="shared" si="1"/>
        <v>42.78003711873804</v>
      </c>
    </row>
    <row r="24" spans="1:8" ht="15">
      <c r="A24" s="203">
        <v>19</v>
      </c>
      <c r="B24" s="205" t="s">
        <v>266</v>
      </c>
      <c r="C24" s="230">
        <v>23510</v>
      </c>
      <c r="D24" s="207">
        <v>23510</v>
      </c>
      <c r="E24" s="230">
        <v>41402</v>
      </c>
      <c r="F24" s="207">
        <v>41402</v>
      </c>
      <c r="G24" s="231">
        <f t="shared" si="0"/>
        <v>176.1037856231391</v>
      </c>
      <c r="H24" s="226">
        <f t="shared" si="1"/>
        <v>176.1037856231391</v>
      </c>
    </row>
    <row r="25" spans="1:8" ht="15">
      <c r="A25" s="203">
        <v>20</v>
      </c>
      <c r="B25" s="326" t="s">
        <v>201</v>
      </c>
      <c r="C25" s="230">
        <v>106235</v>
      </c>
      <c r="D25" s="207">
        <v>106525.38</v>
      </c>
      <c r="E25" s="230">
        <v>57285</v>
      </c>
      <c r="F25" s="207">
        <v>64823.91</v>
      </c>
      <c r="G25" s="231">
        <f t="shared" si="0"/>
        <v>53.922906763307765</v>
      </c>
      <c r="H25" s="226">
        <f t="shared" si="1"/>
        <v>60.85301925231339</v>
      </c>
    </row>
    <row r="26" spans="1:8" ht="15">
      <c r="A26" s="203">
        <v>21</v>
      </c>
      <c r="B26" s="205" t="s">
        <v>267</v>
      </c>
      <c r="C26" s="230">
        <v>1290</v>
      </c>
      <c r="D26" s="207">
        <v>3080</v>
      </c>
      <c r="E26" s="230">
        <v>128</v>
      </c>
      <c r="F26" s="207">
        <v>537</v>
      </c>
      <c r="G26" s="231">
        <f aca="true" t="shared" si="2" ref="G26:G60">E26/C26*100</f>
        <v>9.922480620155039</v>
      </c>
      <c r="H26" s="226">
        <f aca="true" t="shared" si="3" ref="H26:H60">F26/D26*100</f>
        <v>17.435064935064933</v>
      </c>
    </row>
    <row r="27" spans="1:8" ht="15">
      <c r="A27" s="203"/>
      <c r="B27" s="213" t="s">
        <v>234</v>
      </c>
      <c r="C27" s="232">
        <f>SUM(C6:C26)</f>
        <v>12977388</v>
      </c>
      <c r="D27" s="232">
        <f>SUM(D6:D26)</f>
        <v>13032027.16</v>
      </c>
      <c r="E27" s="232">
        <f>SUM(E6:E26)</f>
        <v>8745627</v>
      </c>
      <c r="F27" s="232">
        <f>SUM(F6:F26)</f>
        <v>8799495.33</v>
      </c>
      <c r="G27" s="234">
        <f t="shared" si="2"/>
        <v>67.39127318995163</v>
      </c>
      <c r="H27" s="233">
        <f t="shared" si="3"/>
        <v>67.52207635822639</v>
      </c>
    </row>
    <row r="28" spans="1:8" ht="15">
      <c r="A28" s="203">
        <v>22</v>
      </c>
      <c r="B28" s="205" t="s">
        <v>269</v>
      </c>
      <c r="C28" s="230">
        <v>21411</v>
      </c>
      <c r="D28" s="207">
        <v>21411</v>
      </c>
      <c r="E28" s="230">
        <v>31140</v>
      </c>
      <c r="F28" s="207">
        <v>31140</v>
      </c>
      <c r="G28" s="231">
        <f t="shared" si="2"/>
        <v>145.43926019335856</v>
      </c>
      <c r="H28" s="226">
        <f t="shared" si="3"/>
        <v>145.43926019335856</v>
      </c>
    </row>
    <row r="29" spans="1:8" ht="15">
      <c r="A29" s="203">
        <v>23</v>
      </c>
      <c r="B29" s="205" t="s">
        <v>309</v>
      </c>
      <c r="C29" s="230">
        <v>17920</v>
      </c>
      <c r="D29" s="207">
        <v>17920</v>
      </c>
      <c r="E29" s="230">
        <v>74658</v>
      </c>
      <c r="F29" s="207">
        <v>74658</v>
      </c>
      <c r="G29" s="231">
        <f t="shared" si="2"/>
        <v>416.6183035714286</v>
      </c>
      <c r="H29" s="226">
        <f t="shared" si="3"/>
        <v>416.6183035714286</v>
      </c>
    </row>
    <row r="30" spans="1:8" ht="15">
      <c r="A30" s="203">
        <v>24</v>
      </c>
      <c r="B30" s="205" t="s">
        <v>310</v>
      </c>
      <c r="C30" s="230">
        <v>35890</v>
      </c>
      <c r="D30" s="207">
        <v>35890</v>
      </c>
      <c r="E30" s="230">
        <v>91449</v>
      </c>
      <c r="F30" s="207">
        <v>91449</v>
      </c>
      <c r="G30" s="231">
        <f t="shared" si="2"/>
        <v>254.803566453051</v>
      </c>
      <c r="H30" s="226">
        <f t="shared" si="3"/>
        <v>254.803566453051</v>
      </c>
    </row>
    <row r="31" spans="1:8" ht="15">
      <c r="A31" s="203">
        <v>25</v>
      </c>
      <c r="B31" s="205" t="s">
        <v>311</v>
      </c>
      <c r="C31" s="230">
        <v>24213</v>
      </c>
      <c r="D31" s="207">
        <v>24213</v>
      </c>
      <c r="E31" s="230">
        <v>97842</v>
      </c>
      <c r="F31" s="207">
        <v>97842</v>
      </c>
      <c r="G31" s="231">
        <f t="shared" si="2"/>
        <v>404.0887126750093</v>
      </c>
      <c r="H31" s="226">
        <f t="shared" si="3"/>
        <v>404.0887126750093</v>
      </c>
    </row>
    <row r="32" spans="1:8" ht="15">
      <c r="A32" s="203">
        <v>26</v>
      </c>
      <c r="B32" s="205" t="s">
        <v>312</v>
      </c>
      <c r="C32" s="230">
        <v>55577</v>
      </c>
      <c r="D32" s="207">
        <v>55577</v>
      </c>
      <c r="E32" s="230">
        <v>69770</v>
      </c>
      <c r="F32" s="207">
        <v>69770</v>
      </c>
      <c r="G32" s="231">
        <f t="shared" si="2"/>
        <v>125.53754250859168</v>
      </c>
      <c r="H32" s="226">
        <f t="shared" si="3"/>
        <v>125.53754250859168</v>
      </c>
    </row>
    <row r="33" spans="1:8" ht="15">
      <c r="A33" s="203">
        <v>27</v>
      </c>
      <c r="B33" s="205" t="s">
        <v>274</v>
      </c>
      <c r="C33" s="230">
        <v>12416125</v>
      </c>
      <c r="D33" s="207">
        <v>12570667</v>
      </c>
      <c r="E33" s="230">
        <v>4981268</v>
      </c>
      <c r="F33" s="207">
        <v>4929293</v>
      </c>
      <c r="G33" s="231">
        <f t="shared" si="2"/>
        <v>40.11934480363237</v>
      </c>
      <c r="H33" s="226">
        <f t="shared" si="3"/>
        <v>39.21266071243475</v>
      </c>
    </row>
    <row r="34" spans="1:8" ht="15">
      <c r="A34" s="203"/>
      <c r="B34" s="213" t="s">
        <v>322</v>
      </c>
      <c r="C34" s="232">
        <f>SUM(C28:C33)</f>
        <v>12571136</v>
      </c>
      <c r="D34" s="232">
        <f>SUM(D28:D33)</f>
        <v>12725678</v>
      </c>
      <c r="E34" s="232">
        <f>SUM(E28:E33)</f>
        <v>5346127</v>
      </c>
      <c r="F34" s="232">
        <f>SUM(F28:F33)</f>
        <v>5294152</v>
      </c>
      <c r="G34" s="234">
        <f t="shared" si="2"/>
        <v>42.52699994654421</v>
      </c>
      <c r="H34" s="233">
        <f t="shared" si="3"/>
        <v>41.60212131722962</v>
      </c>
    </row>
    <row r="35" spans="1:8" ht="15">
      <c r="A35" s="203">
        <v>28</v>
      </c>
      <c r="B35" s="205" t="s">
        <v>193</v>
      </c>
      <c r="C35" s="230">
        <v>593478</v>
      </c>
      <c r="D35" s="207">
        <v>583135.42</v>
      </c>
      <c r="E35" s="230">
        <v>523141</v>
      </c>
      <c r="F35" s="207">
        <v>531808.01</v>
      </c>
      <c r="G35" s="231">
        <f t="shared" si="2"/>
        <v>88.14833911282305</v>
      </c>
      <c r="H35" s="226">
        <f t="shared" si="3"/>
        <v>91.19802909588307</v>
      </c>
    </row>
    <row r="36" spans="1:8" ht="15">
      <c r="A36" s="203">
        <v>29</v>
      </c>
      <c r="B36" s="205" t="s">
        <v>276</v>
      </c>
      <c r="C36" s="230">
        <v>572795</v>
      </c>
      <c r="D36" s="207">
        <v>583943.9244374001</v>
      </c>
      <c r="E36" s="230">
        <v>996088</v>
      </c>
      <c r="F36" s="207">
        <v>1054399.129543185</v>
      </c>
      <c r="G36" s="231">
        <f t="shared" si="2"/>
        <v>173.89956267076354</v>
      </c>
      <c r="H36" s="226">
        <f t="shared" si="3"/>
        <v>180.56513398252142</v>
      </c>
    </row>
    <row r="37" spans="1:8" ht="15">
      <c r="A37" s="203">
        <v>30</v>
      </c>
      <c r="B37" s="205" t="s">
        <v>277</v>
      </c>
      <c r="C37" s="230">
        <v>496609</v>
      </c>
      <c r="D37" s="207">
        <v>523485.64976</v>
      </c>
      <c r="E37" s="230">
        <v>869909</v>
      </c>
      <c r="F37" s="207">
        <v>922484.45962</v>
      </c>
      <c r="G37" s="231">
        <f t="shared" si="2"/>
        <v>175.16980159441331</v>
      </c>
      <c r="H37" s="226">
        <f t="shared" si="3"/>
        <v>176.21962704095654</v>
      </c>
    </row>
    <row r="38" spans="1:8" ht="15">
      <c r="A38" s="203">
        <v>31</v>
      </c>
      <c r="B38" s="205" t="s">
        <v>313</v>
      </c>
      <c r="C38" s="230">
        <v>16788</v>
      </c>
      <c r="D38" s="207">
        <v>18829.98</v>
      </c>
      <c r="E38" s="230">
        <v>25869</v>
      </c>
      <c r="F38" s="207">
        <v>25200.21</v>
      </c>
      <c r="G38" s="231">
        <v>0</v>
      </c>
      <c r="H38" s="226">
        <f t="shared" si="3"/>
        <v>133.83025366994548</v>
      </c>
    </row>
    <row r="39" spans="1:8" ht="15">
      <c r="A39" s="203">
        <v>32</v>
      </c>
      <c r="B39" s="205" t="s">
        <v>206</v>
      </c>
      <c r="C39" s="230">
        <v>0</v>
      </c>
      <c r="D39" s="207">
        <v>4142.12</v>
      </c>
      <c r="E39" s="230">
        <v>0</v>
      </c>
      <c r="F39" s="207">
        <v>7731</v>
      </c>
      <c r="G39" s="231">
        <v>0</v>
      </c>
      <c r="H39" s="226">
        <f t="shared" si="3"/>
        <v>186.64355450831943</v>
      </c>
    </row>
    <row r="40" spans="1:8" ht="15">
      <c r="A40" s="203">
        <v>33</v>
      </c>
      <c r="B40" s="205" t="s">
        <v>314</v>
      </c>
      <c r="C40" s="230">
        <v>0</v>
      </c>
      <c r="D40" s="207">
        <v>0</v>
      </c>
      <c r="E40" s="230">
        <v>0</v>
      </c>
      <c r="F40" s="207">
        <v>0</v>
      </c>
      <c r="G40" s="231">
        <v>0</v>
      </c>
      <c r="H40" s="226">
        <v>0</v>
      </c>
    </row>
    <row r="41" spans="1:8" ht="15">
      <c r="A41" s="203">
        <v>34</v>
      </c>
      <c r="B41" s="205" t="s">
        <v>315</v>
      </c>
      <c r="C41" s="230">
        <v>280695</v>
      </c>
      <c r="D41" s="207">
        <v>280695</v>
      </c>
      <c r="E41" s="230">
        <v>262113</v>
      </c>
      <c r="F41" s="207">
        <v>262113</v>
      </c>
      <c r="G41" s="231">
        <f t="shared" si="2"/>
        <v>93.38000320632716</v>
      </c>
      <c r="H41" s="226">
        <f t="shared" si="3"/>
        <v>93.38000320632716</v>
      </c>
    </row>
    <row r="42" spans="1:8" ht="15">
      <c r="A42" s="203">
        <v>35</v>
      </c>
      <c r="B42" s="205" t="s">
        <v>520</v>
      </c>
      <c r="C42" s="230">
        <v>4127</v>
      </c>
      <c r="D42" s="207">
        <v>0</v>
      </c>
      <c r="E42" s="230">
        <v>15726</v>
      </c>
      <c r="F42" s="207">
        <v>0</v>
      </c>
      <c r="G42" s="231">
        <f t="shared" si="2"/>
        <v>381.05161133995637</v>
      </c>
      <c r="H42" s="226">
        <v>0</v>
      </c>
    </row>
    <row r="43" spans="1:8" ht="15">
      <c r="A43" s="203">
        <v>36</v>
      </c>
      <c r="B43" s="205" t="s">
        <v>280</v>
      </c>
      <c r="C43" s="230">
        <v>53292</v>
      </c>
      <c r="D43" s="207">
        <v>53292</v>
      </c>
      <c r="E43" s="230">
        <v>109397</v>
      </c>
      <c r="F43" s="207">
        <v>109397</v>
      </c>
      <c r="G43" s="231">
        <f t="shared" si="2"/>
        <v>205.27846581100354</v>
      </c>
      <c r="H43" s="226">
        <f t="shared" si="3"/>
        <v>205.27846581100354</v>
      </c>
    </row>
    <row r="44" spans="1:8" ht="15">
      <c r="A44" s="203">
        <v>37</v>
      </c>
      <c r="B44" s="205" t="s">
        <v>316</v>
      </c>
      <c r="C44" s="230">
        <v>20999</v>
      </c>
      <c r="D44" s="207">
        <v>20999</v>
      </c>
      <c r="E44" s="230">
        <v>889</v>
      </c>
      <c r="F44" s="207">
        <v>889</v>
      </c>
      <c r="G44" s="231">
        <f t="shared" si="2"/>
        <v>4.233534930234773</v>
      </c>
      <c r="H44" s="226">
        <f t="shared" si="3"/>
        <v>4.233534930234773</v>
      </c>
    </row>
    <row r="45" spans="1:8" ht="15">
      <c r="A45" s="203">
        <v>38</v>
      </c>
      <c r="B45" s="205" t="s">
        <v>281</v>
      </c>
      <c r="C45" s="230">
        <v>37235</v>
      </c>
      <c r="D45" s="207">
        <v>37235</v>
      </c>
      <c r="E45" s="230">
        <v>13709</v>
      </c>
      <c r="F45" s="207">
        <v>13709</v>
      </c>
      <c r="G45" s="231">
        <f t="shared" si="2"/>
        <v>36.81751040687525</v>
      </c>
      <c r="H45" s="226">
        <f t="shared" si="3"/>
        <v>36.81751040687525</v>
      </c>
    </row>
    <row r="46" spans="1:8" ht="15">
      <c r="A46" s="203">
        <v>39</v>
      </c>
      <c r="B46" s="205" t="s">
        <v>317</v>
      </c>
      <c r="C46" s="230">
        <v>14315</v>
      </c>
      <c r="D46" s="207">
        <v>5162.37</v>
      </c>
      <c r="E46" s="230">
        <v>3610</v>
      </c>
      <c r="F46" s="207">
        <v>1460.7</v>
      </c>
      <c r="G46" s="231">
        <v>0</v>
      </c>
      <c r="H46" s="226">
        <f t="shared" si="3"/>
        <v>28.295143509667074</v>
      </c>
    </row>
    <row r="47" spans="1:8" ht="15">
      <c r="A47" s="203">
        <v>40</v>
      </c>
      <c r="B47" s="205" t="s">
        <v>318</v>
      </c>
      <c r="C47" s="230">
        <v>18531</v>
      </c>
      <c r="D47" s="207">
        <v>0</v>
      </c>
      <c r="E47" s="230">
        <v>12228</v>
      </c>
      <c r="F47" s="207">
        <v>0</v>
      </c>
      <c r="G47" s="231">
        <v>0</v>
      </c>
      <c r="H47" s="226">
        <v>0</v>
      </c>
    </row>
    <row r="48" spans="1:8" ht="15">
      <c r="A48" s="203">
        <v>41</v>
      </c>
      <c r="B48" s="205" t="s">
        <v>284</v>
      </c>
      <c r="C48" s="230">
        <v>43317</v>
      </c>
      <c r="D48" s="207">
        <v>22509</v>
      </c>
      <c r="E48" s="230">
        <v>58726</v>
      </c>
      <c r="F48" s="207">
        <v>65737</v>
      </c>
      <c r="G48" s="231">
        <f t="shared" si="2"/>
        <v>135.5726389177459</v>
      </c>
      <c r="H48" s="226">
        <f t="shared" si="3"/>
        <v>292.04762539428674</v>
      </c>
    </row>
    <row r="49" spans="1:8" ht="15">
      <c r="A49" s="203">
        <v>42</v>
      </c>
      <c r="B49" s="205" t="s">
        <v>285</v>
      </c>
      <c r="C49" s="230">
        <v>91670</v>
      </c>
      <c r="D49" s="207">
        <v>91670</v>
      </c>
      <c r="E49" s="230">
        <v>58821</v>
      </c>
      <c r="F49" s="207">
        <v>58821</v>
      </c>
      <c r="G49" s="231">
        <f t="shared" si="2"/>
        <v>64.16603032616996</v>
      </c>
      <c r="H49" s="226">
        <f t="shared" si="3"/>
        <v>64.16603032616996</v>
      </c>
    </row>
    <row r="50" spans="1:8" ht="15">
      <c r="A50" s="203">
        <v>43</v>
      </c>
      <c r="B50" s="205" t="s">
        <v>319</v>
      </c>
      <c r="C50" s="230">
        <v>11060</v>
      </c>
      <c r="D50" s="207">
        <v>11060</v>
      </c>
      <c r="E50" s="230">
        <v>3783</v>
      </c>
      <c r="F50" s="207">
        <v>3783</v>
      </c>
      <c r="G50" s="231">
        <f t="shared" si="2"/>
        <v>34.20433996383363</v>
      </c>
      <c r="H50" s="226">
        <f t="shared" si="3"/>
        <v>34.20433996383363</v>
      </c>
    </row>
    <row r="51" spans="1:8" ht="15">
      <c r="A51" s="203">
        <v>44</v>
      </c>
      <c r="B51" s="205" t="s">
        <v>320</v>
      </c>
      <c r="C51" s="230">
        <v>0</v>
      </c>
      <c r="D51" s="207">
        <v>0</v>
      </c>
      <c r="E51" s="230">
        <v>0</v>
      </c>
      <c r="F51" s="207">
        <v>0</v>
      </c>
      <c r="G51" s="231">
        <v>0</v>
      </c>
      <c r="H51" s="226">
        <v>0</v>
      </c>
    </row>
    <row r="52" spans="1:8" ht="15">
      <c r="A52" s="203"/>
      <c r="B52" s="213" t="s">
        <v>323</v>
      </c>
      <c r="C52" s="232">
        <f>SUM(C35:C51)</f>
        <v>2254911</v>
      </c>
      <c r="D52" s="232">
        <f>SUM(D35:D51)</f>
        <v>2236159.4641974</v>
      </c>
      <c r="E52" s="232">
        <f>SUM(E35:E51)</f>
        <v>2954009</v>
      </c>
      <c r="F52" s="232">
        <f>SUM(F35:F51)</f>
        <v>3057532.509163185</v>
      </c>
      <c r="G52" s="234">
        <f t="shared" si="2"/>
        <v>131.0033522387358</v>
      </c>
      <c r="H52" s="233">
        <f t="shared" si="3"/>
        <v>136.73141643592896</v>
      </c>
    </row>
    <row r="53" spans="1:8" ht="15">
      <c r="A53" s="203">
        <v>45</v>
      </c>
      <c r="B53" s="205" t="s">
        <v>321</v>
      </c>
      <c r="C53" s="230">
        <v>418361</v>
      </c>
      <c r="D53" s="207">
        <v>567694</v>
      </c>
      <c r="E53" s="230">
        <v>236088</v>
      </c>
      <c r="F53" s="207">
        <v>240079</v>
      </c>
      <c r="G53" s="231">
        <f t="shared" si="2"/>
        <v>56.43164635326907</v>
      </c>
      <c r="H53" s="226">
        <f t="shared" si="3"/>
        <v>42.290212685002835</v>
      </c>
    </row>
    <row r="54" spans="1:8" ht="15">
      <c r="A54" s="203">
        <v>46</v>
      </c>
      <c r="B54" s="205" t="s">
        <v>209</v>
      </c>
      <c r="C54" s="230">
        <v>441708</v>
      </c>
      <c r="D54" s="207">
        <v>448652.5</v>
      </c>
      <c r="E54" s="230">
        <v>385101</v>
      </c>
      <c r="F54" s="207">
        <v>399044.39</v>
      </c>
      <c r="G54" s="231">
        <f t="shared" si="2"/>
        <v>87.18452009019532</v>
      </c>
      <c r="H54" s="226">
        <f t="shared" si="3"/>
        <v>88.94286558082257</v>
      </c>
    </row>
    <row r="55" spans="1:8" ht="15">
      <c r="A55" s="203">
        <v>47</v>
      </c>
      <c r="B55" s="205" t="s">
        <v>191</v>
      </c>
      <c r="C55" s="230">
        <v>594007</v>
      </c>
      <c r="D55" s="207">
        <v>602134</v>
      </c>
      <c r="E55" s="230">
        <v>352775</v>
      </c>
      <c r="F55" s="207">
        <v>362920</v>
      </c>
      <c r="G55" s="231">
        <f t="shared" si="2"/>
        <v>59.38903076899768</v>
      </c>
      <c r="H55" s="226">
        <f t="shared" si="3"/>
        <v>60.27229819276108</v>
      </c>
    </row>
    <row r="56" spans="1:8" ht="15">
      <c r="A56" s="203"/>
      <c r="B56" s="213" t="s">
        <v>236</v>
      </c>
      <c r="C56" s="232">
        <f>SUM(C53:C55)</f>
        <v>1454076</v>
      </c>
      <c r="D56" s="232">
        <f>SUM(D53:D55)</f>
        <v>1618480.5</v>
      </c>
      <c r="E56" s="232">
        <f>SUM(E53:E55)</f>
        <v>973964</v>
      </c>
      <c r="F56" s="232">
        <f>SUM(F53:F55)</f>
        <v>1002043.39</v>
      </c>
      <c r="G56" s="234">
        <f t="shared" si="2"/>
        <v>66.98164332538326</v>
      </c>
      <c r="H56" s="233">
        <f t="shared" si="3"/>
        <v>61.91260197450633</v>
      </c>
    </row>
    <row r="57" spans="1:8" ht="15">
      <c r="A57" s="203">
        <v>48</v>
      </c>
      <c r="B57" s="215" t="s">
        <v>290</v>
      </c>
      <c r="C57" s="230">
        <v>1668470</v>
      </c>
      <c r="D57" s="207">
        <v>1804087</v>
      </c>
      <c r="E57" s="230">
        <v>1607425</v>
      </c>
      <c r="F57" s="207">
        <v>1359732</v>
      </c>
      <c r="G57" s="231">
        <f t="shared" si="2"/>
        <v>96.34125875802381</v>
      </c>
      <c r="H57" s="226">
        <f t="shared" si="3"/>
        <v>75.36953594810007</v>
      </c>
    </row>
    <row r="58" spans="1:8" ht="15">
      <c r="A58" s="203">
        <v>49</v>
      </c>
      <c r="B58" s="215" t="s">
        <v>293</v>
      </c>
      <c r="C58" s="207">
        <v>4735</v>
      </c>
      <c r="D58" s="207">
        <v>4735</v>
      </c>
      <c r="E58" s="207">
        <v>103725</v>
      </c>
      <c r="F58" s="207">
        <v>103725</v>
      </c>
      <c r="G58" s="231">
        <f t="shared" si="2"/>
        <v>2190.601900739176</v>
      </c>
      <c r="H58" s="226">
        <f t="shared" si="3"/>
        <v>2190.601900739176</v>
      </c>
    </row>
    <row r="59" spans="1:8" ht="15">
      <c r="A59" s="203"/>
      <c r="B59" s="213" t="s">
        <v>324</v>
      </c>
      <c r="C59" s="232">
        <f>SUM(C57:C58)</f>
        <v>1673205</v>
      </c>
      <c r="D59" s="232">
        <f>SUM(D57:D58)</f>
        <v>1808822</v>
      </c>
      <c r="E59" s="232">
        <f>SUM(E57:E58)</f>
        <v>1711150</v>
      </c>
      <c r="F59" s="232">
        <f>SUM(F57:F58)</f>
        <v>1463457</v>
      </c>
      <c r="G59" s="234">
        <f t="shared" si="2"/>
        <v>102.26780340723343</v>
      </c>
      <c r="H59" s="233">
        <f t="shared" si="3"/>
        <v>80.90663426252003</v>
      </c>
    </row>
    <row r="60" spans="1:8" ht="15">
      <c r="A60" s="203"/>
      <c r="B60" s="216" t="s">
        <v>325</v>
      </c>
      <c r="C60" s="232">
        <f>C59+C56+C52+C34+C27</f>
        <v>30930716</v>
      </c>
      <c r="D60" s="232">
        <f>D59+D56+D52+D34+D27</f>
        <v>31421167.1241974</v>
      </c>
      <c r="E60" s="232">
        <f>E59+E56+E52+E34+E27</f>
        <v>19730877</v>
      </c>
      <c r="F60" s="232">
        <f>F59+F56+F52+F34+F27</f>
        <v>19616680.229163185</v>
      </c>
      <c r="G60" s="234">
        <f t="shared" si="2"/>
        <v>63.79056016679342</v>
      </c>
      <c r="H60" s="233">
        <f t="shared" si="3"/>
        <v>62.43141813168488</v>
      </c>
    </row>
    <row r="61" spans="4:6" ht="15">
      <c r="D61" s="227"/>
      <c r="F61" s="74"/>
    </row>
    <row r="62" ht="15">
      <c r="F62" s="74"/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C4:D4"/>
    <mergeCell ref="A1:H1"/>
    <mergeCell ref="A2:H2"/>
    <mergeCell ref="A4:A5"/>
    <mergeCell ref="B4:B5"/>
    <mergeCell ref="E4:F4"/>
    <mergeCell ref="G4:H4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N62"/>
  <sheetViews>
    <sheetView view="pageBreakPreview" zoomScale="60" zoomScalePageLayoutView="0" workbookViewId="0" topLeftCell="A1">
      <pane xSplit="2" ySplit="5" topLeftCell="C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I35" sqref="I35"/>
    </sheetView>
  </sheetViews>
  <sheetFormatPr defaultColWidth="9.140625" defaultRowHeight="12.75"/>
  <cols>
    <col min="1" max="1" width="5.8515625" style="61" bestFit="1" customWidth="1"/>
    <col min="2" max="2" width="23.140625" style="31" bestFit="1" customWidth="1"/>
    <col min="3" max="3" width="8.00390625" style="61" bestFit="1" customWidth="1"/>
    <col min="4" max="4" width="8.00390625" style="62" bestFit="1" customWidth="1"/>
    <col min="5" max="5" width="8.00390625" style="61" bestFit="1" customWidth="1"/>
    <col min="6" max="6" width="9.00390625" style="62" bestFit="1" customWidth="1"/>
    <col min="7" max="14" width="7.00390625" style="31" bestFit="1" customWidth="1"/>
    <col min="15" max="16384" width="9.140625" style="31" customWidth="1"/>
  </cols>
  <sheetData>
    <row r="1" spans="1:14" ht="14.25" customHeight="1">
      <c r="A1" s="608" t="s">
        <v>501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</row>
    <row r="2" spans="1:14" ht="15.75">
      <c r="A2" s="564" t="s">
        <v>103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</row>
    <row r="3" spans="1:14" ht="14.25">
      <c r="A3" s="53"/>
      <c r="B3" s="44" t="s">
        <v>14</v>
      </c>
      <c r="C3" s="15"/>
      <c r="D3" s="57"/>
      <c r="E3" s="58"/>
      <c r="F3" s="592"/>
      <c r="G3" s="592"/>
      <c r="H3" s="324"/>
      <c r="I3" s="592"/>
      <c r="J3" s="592"/>
      <c r="K3" s="324"/>
      <c r="L3" s="324"/>
      <c r="M3" s="592" t="s">
        <v>511</v>
      </c>
      <c r="N3" s="592"/>
    </row>
    <row r="4" spans="1:14" ht="12.75" customHeight="1">
      <c r="A4" s="679" t="s">
        <v>3</v>
      </c>
      <c r="B4" s="679" t="s">
        <v>4</v>
      </c>
      <c r="C4" s="669" t="s">
        <v>16</v>
      </c>
      <c r="D4" s="670"/>
      <c r="E4" s="669" t="s">
        <v>53</v>
      </c>
      <c r="F4" s="670"/>
      <c r="G4" s="669" t="s">
        <v>498</v>
      </c>
      <c r="H4" s="670"/>
      <c r="I4" s="669" t="s">
        <v>54</v>
      </c>
      <c r="J4" s="670"/>
      <c r="K4" s="669" t="s">
        <v>499</v>
      </c>
      <c r="L4" s="670"/>
      <c r="M4" s="669" t="s">
        <v>500</v>
      </c>
      <c r="N4" s="670"/>
    </row>
    <row r="5" spans="1:14" ht="12.75">
      <c r="A5" s="680"/>
      <c r="B5" s="680"/>
      <c r="C5" s="34" t="s">
        <v>22</v>
      </c>
      <c r="D5" s="34" t="s">
        <v>50</v>
      </c>
      <c r="E5" s="34" t="s">
        <v>22</v>
      </c>
      <c r="F5" s="34" t="s">
        <v>50</v>
      </c>
      <c r="G5" s="34" t="s">
        <v>22</v>
      </c>
      <c r="H5" s="34" t="s">
        <v>50</v>
      </c>
      <c r="I5" s="34" t="s">
        <v>22</v>
      </c>
      <c r="J5" s="34" t="s">
        <v>50</v>
      </c>
      <c r="K5" s="34" t="s">
        <v>22</v>
      </c>
      <c r="L5" s="34" t="s">
        <v>50</v>
      </c>
      <c r="M5" s="34" t="s">
        <v>22</v>
      </c>
      <c r="N5" s="34" t="s">
        <v>50</v>
      </c>
    </row>
    <row r="6" spans="1:14" ht="15">
      <c r="A6" s="473">
        <v>1</v>
      </c>
      <c r="B6" s="474" t="s">
        <v>251</v>
      </c>
      <c r="C6" s="30">
        <v>47584</v>
      </c>
      <c r="D6" s="30">
        <v>39875</v>
      </c>
      <c r="E6" s="30">
        <f>G6+I6+K6+M6</f>
        <v>15634</v>
      </c>
      <c r="F6" s="30">
        <f>H6+J6+L6+N6</f>
        <v>42466</v>
      </c>
      <c r="G6" s="30">
        <v>7084</v>
      </c>
      <c r="H6" s="30">
        <v>12359</v>
      </c>
      <c r="I6" s="30">
        <v>4593</v>
      </c>
      <c r="J6" s="30">
        <v>12130</v>
      </c>
      <c r="K6" s="30">
        <v>3355</v>
      </c>
      <c r="L6" s="30">
        <v>5879</v>
      </c>
      <c r="M6" s="30">
        <v>602</v>
      </c>
      <c r="N6" s="30">
        <v>12098</v>
      </c>
    </row>
    <row r="7" spans="1:14" ht="15">
      <c r="A7" s="473">
        <v>2</v>
      </c>
      <c r="B7" s="474" t="s">
        <v>252</v>
      </c>
      <c r="C7" s="30">
        <v>0</v>
      </c>
      <c r="D7" s="30">
        <v>0</v>
      </c>
      <c r="E7" s="30">
        <f aca="true" t="shared" si="0" ref="E7:E61">G7+I7+K7+M7</f>
        <v>0</v>
      </c>
      <c r="F7" s="30">
        <f aca="true" t="shared" si="1" ref="F7:F61">H7+J7+L7+N7</f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</row>
    <row r="8" spans="1:14" ht="15">
      <c r="A8" s="473">
        <v>3</v>
      </c>
      <c r="B8" s="474" t="s">
        <v>253</v>
      </c>
      <c r="C8" s="30">
        <v>543580</v>
      </c>
      <c r="D8" s="30">
        <v>161345</v>
      </c>
      <c r="E8" s="30">
        <f t="shared" si="0"/>
        <v>32437</v>
      </c>
      <c r="F8" s="30">
        <f t="shared" si="1"/>
        <v>42708</v>
      </c>
      <c r="G8" s="30">
        <v>13267</v>
      </c>
      <c r="H8" s="30">
        <v>8331</v>
      </c>
      <c r="I8" s="30">
        <v>2698</v>
      </c>
      <c r="J8" s="30">
        <v>5582</v>
      </c>
      <c r="K8" s="30">
        <v>13904</v>
      </c>
      <c r="L8" s="30">
        <v>12477</v>
      </c>
      <c r="M8" s="30">
        <v>2568</v>
      </c>
      <c r="N8" s="30">
        <v>16318</v>
      </c>
    </row>
    <row r="9" spans="1:14" ht="15">
      <c r="A9" s="473">
        <v>4</v>
      </c>
      <c r="B9" s="474" t="s">
        <v>254</v>
      </c>
      <c r="C9" s="30">
        <v>231084</v>
      </c>
      <c r="D9" s="30">
        <v>272549</v>
      </c>
      <c r="E9" s="30">
        <f t="shared" si="0"/>
        <v>107625</v>
      </c>
      <c r="F9" s="30">
        <f t="shared" si="1"/>
        <v>170858</v>
      </c>
      <c r="G9" s="30">
        <v>81370</v>
      </c>
      <c r="H9" s="30">
        <v>125860</v>
      </c>
      <c r="I9" s="30">
        <v>9943</v>
      </c>
      <c r="J9" s="30">
        <v>22753</v>
      </c>
      <c r="K9" s="30">
        <v>9920</v>
      </c>
      <c r="L9" s="30">
        <v>15593</v>
      </c>
      <c r="M9" s="30">
        <v>6392</v>
      </c>
      <c r="N9" s="30">
        <v>6652</v>
      </c>
    </row>
    <row r="10" spans="1:14" ht="15">
      <c r="A10" s="473">
        <v>5</v>
      </c>
      <c r="B10" s="474" t="s">
        <v>255</v>
      </c>
      <c r="C10" s="30">
        <v>83493</v>
      </c>
      <c r="D10" s="30">
        <v>17430.26</v>
      </c>
      <c r="E10" s="30">
        <f t="shared" si="0"/>
        <v>19567</v>
      </c>
      <c r="F10" s="30">
        <f t="shared" si="1"/>
        <v>25989</v>
      </c>
      <c r="G10" s="30">
        <v>9649</v>
      </c>
      <c r="H10" s="30">
        <v>12964</v>
      </c>
      <c r="I10" s="30">
        <v>3164</v>
      </c>
      <c r="J10" s="30">
        <v>2620</v>
      </c>
      <c r="K10" s="30">
        <v>4180</v>
      </c>
      <c r="L10" s="30">
        <v>6343</v>
      </c>
      <c r="M10" s="30">
        <v>2574</v>
      </c>
      <c r="N10" s="30">
        <v>4062</v>
      </c>
    </row>
    <row r="11" spans="1:14" ht="15">
      <c r="A11" s="473">
        <v>6</v>
      </c>
      <c r="B11" s="474" t="s">
        <v>256</v>
      </c>
      <c r="C11" s="30">
        <v>3356</v>
      </c>
      <c r="D11" s="30">
        <v>17986</v>
      </c>
      <c r="E11" s="30">
        <f t="shared" si="0"/>
        <v>10047</v>
      </c>
      <c r="F11" s="30">
        <f t="shared" si="1"/>
        <v>48806</v>
      </c>
      <c r="G11" s="30">
        <v>4789</v>
      </c>
      <c r="H11" s="30">
        <v>9578</v>
      </c>
      <c r="I11" s="30">
        <v>1899</v>
      </c>
      <c r="J11" s="30">
        <v>4218</v>
      </c>
      <c r="K11" s="30">
        <v>2480</v>
      </c>
      <c r="L11" s="30">
        <v>9908</v>
      </c>
      <c r="M11" s="30">
        <v>879</v>
      </c>
      <c r="N11" s="30">
        <v>25102</v>
      </c>
    </row>
    <row r="12" spans="1:14" ht="15">
      <c r="A12" s="473">
        <v>7</v>
      </c>
      <c r="B12" s="474" t="s">
        <v>257</v>
      </c>
      <c r="C12" s="30">
        <v>475239</v>
      </c>
      <c r="D12" s="30">
        <v>244458</v>
      </c>
      <c r="E12" s="30">
        <f t="shared" si="0"/>
        <v>133723</v>
      </c>
      <c r="F12" s="30">
        <f t="shared" si="1"/>
        <v>177025</v>
      </c>
      <c r="G12" s="30">
        <v>88990</v>
      </c>
      <c r="H12" s="30">
        <v>109010</v>
      </c>
      <c r="I12" s="30">
        <v>13410</v>
      </c>
      <c r="J12" s="30">
        <v>12152</v>
      </c>
      <c r="K12" s="30">
        <v>14988</v>
      </c>
      <c r="L12" s="30">
        <v>5598</v>
      </c>
      <c r="M12" s="30">
        <v>16335</v>
      </c>
      <c r="N12" s="30">
        <v>50265</v>
      </c>
    </row>
    <row r="13" spans="1:14" ht="15">
      <c r="A13" s="473">
        <v>8</v>
      </c>
      <c r="B13" s="474" t="s">
        <v>194</v>
      </c>
      <c r="C13" s="30">
        <v>0</v>
      </c>
      <c r="D13" s="30">
        <v>0</v>
      </c>
      <c r="E13" s="30">
        <f t="shared" si="0"/>
        <v>1029</v>
      </c>
      <c r="F13" s="30">
        <f t="shared" si="1"/>
        <v>3046</v>
      </c>
      <c r="G13" s="30">
        <v>381</v>
      </c>
      <c r="H13" s="30">
        <v>1257</v>
      </c>
      <c r="I13" s="30">
        <v>7</v>
      </c>
      <c r="J13" s="30">
        <v>106</v>
      </c>
      <c r="K13" s="30">
        <v>129</v>
      </c>
      <c r="L13" s="30">
        <v>794</v>
      </c>
      <c r="M13" s="30">
        <v>512</v>
      </c>
      <c r="N13" s="30">
        <v>889</v>
      </c>
    </row>
    <row r="14" spans="1:14" ht="15">
      <c r="A14" s="473">
        <v>9</v>
      </c>
      <c r="B14" s="474" t="s">
        <v>199</v>
      </c>
      <c r="C14" s="30">
        <v>0</v>
      </c>
      <c r="D14" s="30">
        <v>0</v>
      </c>
      <c r="E14" s="30">
        <f t="shared" si="0"/>
        <v>4966</v>
      </c>
      <c r="F14" s="30">
        <f t="shared" si="1"/>
        <v>9616</v>
      </c>
      <c r="G14" s="30">
        <v>1640</v>
      </c>
      <c r="H14" s="30">
        <v>2854</v>
      </c>
      <c r="I14" s="30">
        <v>1640</v>
      </c>
      <c r="J14" s="30">
        <v>1364</v>
      </c>
      <c r="K14" s="30">
        <v>905</v>
      </c>
      <c r="L14" s="30">
        <v>3296</v>
      </c>
      <c r="M14" s="30">
        <v>781</v>
      </c>
      <c r="N14" s="30">
        <v>2102</v>
      </c>
    </row>
    <row r="15" spans="1:14" ht="15">
      <c r="A15" s="473">
        <v>10</v>
      </c>
      <c r="B15" s="474" t="s">
        <v>258</v>
      </c>
      <c r="C15" s="30">
        <v>0</v>
      </c>
      <c r="D15" s="30">
        <v>0</v>
      </c>
      <c r="E15" s="30">
        <f t="shared" si="0"/>
        <v>18232</v>
      </c>
      <c r="F15" s="30">
        <f t="shared" si="1"/>
        <v>25162</v>
      </c>
      <c r="G15" s="30">
        <v>9964</v>
      </c>
      <c r="H15" s="30">
        <v>13209</v>
      </c>
      <c r="I15" s="30">
        <v>6257</v>
      </c>
      <c r="J15" s="30">
        <v>3616</v>
      </c>
      <c r="K15" s="30">
        <v>391</v>
      </c>
      <c r="L15" s="30">
        <v>2608</v>
      </c>
      <c r="M15" s="30">
        <v>1620</v>
      </c>
      <c r="N15" s="30">
        <v>5729</v>
      </c>
    </row>
    <row r="16" spans="1:14" ht="15">
      <c r="A16" s="473">
        <v>11</v>
      </c>
      <c r="B16" s="474" t="s">
        <v>259</v>
      </c>
      <c r="C16" s="30">
        <v>16801</v>
      </c>
      <c r="D16" s="30">
        <v>24900</v>
      </c>
      <c r="E16" s="30">
        <f t="shared" si="0"/>
        <v>261234</v>
      </c>
      <c r="F16" s="30">
        <f t="shared" si="1"/>
        <v>20200</v>
      </c>
      <c r="G16" s="30">
        <v>98692</v>
      </c>
      <c r="H16" s="30">
        <v>6480</v>
      </c>
      <c r="I16" s="30">
        <v>19834</v>
      </c>
      <c r="J16" s="30">
        <v>3948</v>
      </c>
      <c r="K16" s="30">
        <v>12456</v>
      </c>
      <c r="L16" s="30">
        <v>4201</v>
      </c>
      <c r="M16" s="30">
        <v>130252</v>
      </c>
      <c r="N16" s="30">
        <v>5571</v>
      </c>
    </row>
    <row r="17" spans="1:14" ht="15">
      <c r="A17" s="473">
        <v>12</v>
      </c>
      <c r="B17" s="474" t="s">
        <v>260</v>
      </c>
      <c r="C17" s="30">
        <v>47520</v>
      </c>
      <c r="D17" s="30">
        <v>23023</v>
      </c>
      <c r="E17" s="30">
        <f t="shared" si="0"/>
        <v>2130</v>
      </c>
      <c r="F17" s="30">
        <f t="shared" si="1"/>
        <v>9079</v>
      </c>
      <c r="G17" s="30">
        <v>693</v>
      </c>
      <c r="H17" s="30">
        <v>3972</v>
      </c>
      <c r="I17" s="30">
        <v>581</v>
      </c>
      <c r="J17" s="30">
        <v>2475</v>
      </c>
      <c r="K17" s="30">
        <v>241</v>
      </c>
      <c r="L17" s="30">
        <v>643</v>
      </c>
      <c r="M17" s="30">
        <v>615</v>
      </c>
      <c r="N17" s="30">
        <v>1989</v>
      </c>
    </row>
    <row r="18" spans="1:14" ht="15">
      <c r="A18" s="473">
        <v>13</v>
      </c>
      <c r="B18" s="474" t="s">
        <v>261</v>
      </c>
      <c r="C18" s="30">
        <v>150000</v>
      </c>
      <c r="D18" s="30">
        <v>99000</v>
      </c>
      <c r="E18" s="30">
        <f t="shared" si="0"/>
        <v>3213</v>
      </c>
      <c r="F18" s="30">
        <f t="shared" si="1"/>
        <v>6525</v>
      </c>
      <c r="G18" s="30">
        <v>1170</v>
      </c>
      <c r="H18" s="30">
        <v>2749</v>
      </c>
      <c r="I18" s="30">
        <v>1198</v>
      </c>
      <c r="J18" s="30">
        <v>1288</v>
      </c>
      <c r="K18" s="30">
        <v>6</v>
      </c>
      <c r="L18" s="30">
        <v>28</v>
      </c>
      <c r="M18" s="30">
        <v>839</v>
      </c>
      <c r="N18" s="30">
        <v>2460</v>
      </c>
    </row>
    <row r="19" spans="1:14" ht="15">
      <c r="A19" s="473">
        <v>14</v>
      </c>
      <c r="B19" s="474" t="s">
        <v>262</v>
      </c>
      <c r="C19" s="30">
        <v>18209</v>
      </c>
      <c r="D19" s="30">
        <v>12269</v>
      </c>
      <c r="E19" s="30">
        <f t="shared" si="0"/>
        <v>2221</v>
      </c>
      <c r="F19" s="30">
        <f t="shared" si="1"/>
        <v>5254</v>
      </c>
      <c r="G19" s="30">
        <v>619</v>
      </c>
      <c r="H19" s="30">
        <v>1156</v>
      </c>
      <c r="I19" s="30">
        <v>953</v>
      </c>
      <c r="J19" s="30">
        <v>1430</v>
      </c>
      <c r="K19" s="30">
        <v>328</v>
      </c>
      <c r="L19" s="30">
        <v>1877</v>
      </c>
      <c r="M19" s="30">
        <v>321</v>
      </c>
      <c r="N19" s="30">
        <v>791</v>
      </c>
    </row>
    <row r="20" spans="1:14" ht="15">
      <c r="A20" s="473">
        <v>15</v>
      </c>
      <c r="B20" s="474" t="s">
        <v>263</v>
      </c>
      <c r="C20" s="30">
        <v>572924</v>
      </c>
      <c r="D20" s="30">
        <v>428596</v>
      </c>
      <c r="E20" s="30">
        <f t="shared" si="0"/>
        <v>51807</v>
      </c>
      <c r="F20" s="30">
        <f t="shared" si="1"/>
        <v>95777</v>
      </c>
      <c r="G20" s="30">
        <v>31099</v>
      </c>
      <c r="H20" s="30">
        <v>52351</v>
      </c>
      <c r="I20" s="30">
        <v>4207</v>
      </c>
      <c r="J20" s="30">
        <v>7739</v>
      </c>
      <c r="K20" s="30">
        <v>12710</v>
      </c>
      <c r="L20" s="30">
        <v>26411</v>
      </c>
      <c r="M20" s="30">
        <v>3791</v>
      </c>
      <c r="N20" s="30">
        <v>9276</v>
      </c>
    </row>
    <row r="21" spans="1:14" ht="15">
      <c r="A21" s="473">
        <v>16</v>
      </c>
      <c r="B21" s="474" t="s">
        <v>264</v>
      </c>
      <c r="C21" s="30">
        <v>564012</v>
      </c>
      <c r="D21" s="30">
        <v>633179</v>
      </c>
      <c r="E21" s="30">
        <f t="shared" si="0"/>
        <v>45620</v>
      </c>
      <c r="F21" s="30">
        <f t="shared" si="1"/>
        <v>82779</v>
      </c>
      <c r="G21" s="30">
        <v>29963</v>
      </c>
      <c r="H21" s="30">
        <v>51025</v>
      </c>
      <c r="I21" s="30">
        <v>4118</v>
      </c>
      <c r="J21" s="30">
        <v>7658</v>
      </c>
      <c r="K21" s="30">
        <v>7851</v>
      </c>
      <c r="L21" s="30">
        <v>15253</v>
      </c>
      <c r="M21" s="30">
        <v>3688</v>
      </c>
      <c r="N21" s="30">
        <v>8843</v>
      </c>
    </row>
    <row r="22" spans="1:14" ht="15">
      <c r="A22" s="473">
        <v>17</v>
      </c>
      <c r="B22" s="474" t="s">
        <v>305</v>
      </c>
      <c r="C22" s="30">
        <v>92124</v>
      </c>
      <c r="D22" s="30">
        <v>33672</v>
      </c>
      <c r="E22" s="30">
        <f t="shared" si="0"/>
        <v>9355</v>
      </c>
      <c r="F22" s="30">
        <f t="shared" si="1"/>
        <v>21920</v>
      </c>
      <c r="G22" s="30">
        <v>4474</v>
      </c>
      <c r="H22" s="30">
        <v>7623</v>
      </c>
      <c r="I22" s="30">
        <v>824</v>
      </c>
      <c r="J22" s="30">
        <v>2739</v>
      </c>
      <c r="K22" s="30">
        <v>3821</v>
      </c>
      <c r="L22" s="30">
        <v>6322</v>
      </c>
      <c r="M22" s="30">
        <v>236</v>
      </c>
      <c r="N22" s="30">
        <v>5236</v>
      </c>
    </row>
    <row r="23" spans="1:14" ht="15">
      <c r="A23" s="473">
        <v>18</v>
      </c>
      <c r="B23" s="474" t="s">
        <v>265</v>
      </c>
      <c r="C23" s="30">
        <v>0</v>
      </c>
      <c r="D23" s="30">
        <v>529236.07</v>
      </c>
      <c r="E23" s="30">
        <f t="shared" si="0"/>
        <v>30393</v>
      </c>
      <c r="F23" s="30">
        <f t="shared" si="1"/>
        <v>59882</v>
      </c>
      <c r="G23" s="30">
        <v>6636</v>
      </c>
      <c r="H23" s="30">
        <v>3389</v>
      </c>
      <c r="I23" s="30">
        <v>8424</v>
      </c>
      <c r="J23" s="30">
        <v>13378</v>
      </c>
      <c r="K23" s="30">
        <v>13064</v>
      </c>
      <c r="L23" s="30">
        <v>36610</v>
      </c>
      <c r="M23" s="30">
        <v>2269</v>
      </c>
      <c r="N23" s="30">
        <v>6505</v>
      </c>
    </row>
    <row r="24" spans="1:14" ht="15">
      <c r="A24" s="473">
        <v>19</v>
      </c>
      <c r="B24" s="474" t="s">
        <v>266</v>
      </c>
      <c r="C24" s="30">
        <v>0</v>
      </c>
      <c r="D24" s="30">
        <v>0</v>
      </c>
      <c r="E24" s="30">
        <f t="shared" si="0"/>
        <v>0</v>
      </c>
      <c r="F24" s="30">
        <f t="shared" si="1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</row>
    <row r="25" spans="1:14" ht="15">
      <c r="A25" s="473">
        <v>20</v>
      </c>
      <c r="B25" s="474" t="s">
        <v>201</v>
      </c>
      <c r="C25" s="30">
        <v>6930</v>
      </c>
      <c r="D25" s="30">
        <v>12503</v>
      </c>
      <c r="E25" s="30">
        <f t="shared" si="0"/>
        <v>1600</v>
      </c>
      <c r="F25" s="30">
        <f t="shared" si="1"/>
        <v>5401</v>
      </c>
      <c r="G25" s="30">
        <v>558</v>
      </c>
      <c r="H25" s="30">
        <v>1008</v>
      </c>
      <c r="I25" s="30">
        <v>670</v>
      </c>
      <c r="J25" s="30">
        <v>3369</v>
      </c>
      <c r="K25" s="30">
        <v>177</v>
      </c>
      <c r="L25" s="30">
        <v>849</v>
      </c>
      <c r="M25" s="30">
        <v>195</v>
      </c>
      <c r="N25" s="30">
        <v>175</v>
      </c>
    </row>
    <row r="26" spans="1:14" ht="15">
      <c r="A26" s="473">
        <v>21</v>
      </c>
      <c r="B26" s="474" t="s">
        <v>267</v>
      </c>
      <c r="C26" s="30">
        <v>0</v>
      </c>
      <c r="D26" s="30">
        <v>0</v>
      </c>
      <c r="E26" s="30">
        <f t="shared" si="0"/>
        <v>0</v>
      </c>
      <c r="F26" s="30">
        <f t="shared" si="1"/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</row>
    <row r="27" spans="1:14" s="476" customFormat="1" ht="12.75">
      <c r="A27" s="475"/>
      <c r="B27" s="475" t="s">
        <v>268</v>
      </c>
      <c r="C27" s="95">
        <f>SUM(C6:C26)</f>
        <v>2852856</v>
      </c>
      <c r="D27" s="95">
        <f aca="true" t="shared" si="2" ref="D27:N27">SUM(D6:D26)</f>
        <v>2550021.33</v>
      </c>
      <c r="E27" s="95">
        <f t="shared" si="2"/>
        <v>750833</v>
      </c>
      <c r="F27" s="95">
        <f t="shared" si="2"/>
        <v>852493</v>
      </c>
      <c r="G27" s="95">
        <f t="shared" si="2"/>
        <v>391038</v>
      </c>
      <c r="H27" s="95">
        <f t="shared" si="2"/>
        <v>425175</v>
      </c>
      <c r="I27" s="95">
        <f t="shared" si="2"/>
        <v>84420</v>
      </c>
      <c r="J27" s="95">
        <f t="shared" si="2"/>
        <v>108565</v>
      </c>
      <c r="K27" s="95">
        <f t="shared" si="2"/>
        <v>100906</v>
      </c>
      <c r="L27" s="95">
        <f t="shared" si="2"/>
        <v>154690</v>
      </c>
      <c r="M27" s="95">
        <f t="shared" si="2"/>
        <v>174469</v>
      </c>
      <c r="N27" s="95">
        <f t="shared" si="2"/>
        <v>164063</v>
      </c>
    </row>
    <row r="28" spans="1:14" ht="15">
      <c r="A28" s="473">
        <v>22</v>
      </c>
      <c r="B28" s="474" t="s">
        <v>269</v>
      </c>
      <c r="C28" s="30">
        <v>4375</v>
      </c>
      <c r="D28" s="30">
        <v>3302</v>
      </c>
      <c r="E28" s="30">
        <f t="shared" si="0"/>
        <v>42</v>
      </c>
      <c r="F28" s="30">
        <f t="shared" si="1"/>
        <v>520</v>
      </c>
      <c r="G28" s="30">
        <v>0</v>
      </c>
      <c r="H28" s="30">
        <v>0</v>
      </c>
      <c r="I28" s="30">
        <v>1</v>
      </c>
      <c r="J28" s="30">
        <v>10</v>
      </c>
      <c r="K28" s="30">
        <v>24</v>
      </c>
      <c r="L28" s="30">
        <v>390</v>
      </c>
      <c r="M28" s="30">
        <v>17</v>
      </c>
      <c r="N28" s="30">
        <v>120</v>
      </c>
    </row>
    <row r="29" spans="1:14" ht="15">
      <c r="A29" s="473">
        <v>23</v>
      </c>
      <c r="B29" s="474" t="s">
        <v>270</v>
      </c>
      <c r="C29" s="30">
        <v>0</v>
      </c>
      <c r="D29" s="30">
        <v>0</v>
      </c>
      <c r="E29" s="30">
        <f t="shared" si="0"/>
        <v>70</v>
      </c>
      <c r="F29" s="30">
        <f t="shared" si="1"/>
        <v>483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70</v>
      </c>
      <c r="N29" s="30">
        <v>483</v>
      </c>
    </row>
    <row r="30" spans="1:14" ht="15">
      <c r="A30" s="473">
        <v>24</v>
      </c>
      <c r="B30" s="474" t="s">
        <v>271</v>
      </c>
      <c r="C30" s="30">
        <v>0</v>
      </c>
      <c r="D30" s="30">
        <v>0</v>
      </c>
      <c r="E30" s="30">
        <f t="shared" si="0"/>
        <v>0</v>
      </c>
      <c r="F30" s="30">
        <f t="shared" si="1"/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</row>
    <row r="31" spans="1:14" ht="15">
      <c r="A31" s="473">
        <v>25</v>
      </c>
      <c r="B31" s="474" t="s">
        <v>272</v>
      </c>
      <c r="C31" s="30">
        <v>2636</v>
      </c>
      <c r="D31" s="30">
        <v>2890</v>
      </c>
      <c r="E31" s="30">
        <f t="shared" si="0"/>
        <v>172</v>
      </c>
      <c r="F31" s="30">
        <f t="shared" si="1"/>
        <v>607</v>
      </c>
      <c r="G31" s="30">
        <v>0</v>
      </c>
      <c r="H31" s="30">
        <v>0</v>
      </c>
      <c r="I31" s="30">
        <v>26</v>
      </c>
      <c r="J31" s="30">
        <v>60</v>
      </c>
      <c r="K31" s="30">
        <v>142</v>
      </c>
      <c r="L31" s="30">
        <v>478</v>
      </c>
      <c r="M31" s="30">
        <v>4</v>
      </c>
      <c r="N31" s="30">
        <v>69</v>
      </c>
    </row>
    <row r="32" spans="1:14" ht="15">
      <c r="A32" s="473">
        <v>26</v>
      </c>
      <c r="B32" s="474" t="s">
        <v>273</v>
      </c>
      <c r="C32" s="30">
        <v>0</v>
      </c>
      <c r="D32" s="30">
        <v>0</v>
      </c>
      <c r="E32" s="30">
        <f t="shared" si="0"/>
        <v>0</v>
      </c>
      <c r="F32" s="30">
        <f t="shared" si="1"/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</row>
    <row r="33" spans="1:14" ht="15">
      <c r="A33" s="473">
        <v>27</v>
      </c>
      <c r="B33" s="474" t="s">
        <v>274</v>
      </c>
      <c r="C33" s="30">
        <v>1356824</v>
      </c>
      <c r="D33" s="30">
        <v>491410</v>
      </c>
      <c r="E33" s="30">
        <f t="shared" si="0"/>
        <v>239679</v>
      </c>
      <c r="F33" s="30">
        <f t="shared" si="1"/>
        <v>452075</v>
      </c>
      <c r="G33" s="30">
        <v>123413</v>
      </c>
      <c r="H33" s="30">
        <v>166395</v>
      </c>
      <c r="I33" s="30">
        <v>17142</v>
      </c>
      <c r="J33" s="30">
        <v>9332</v>
      </c>
      <c r="K33" s="30">
        <v>45366</v>
      </c>
      <c r="L33" s="30">
        <v>201558</v>
      </c>
      <c r="M33" s="30">
        <v>53758</v>
      </c>
      <c r="N33" s="30">
        <v>74790</v>
      </c>
    </row>
    <row r="34" spans="1:14" s="476" customFormat="1" ht="12.75">
      <c r="A34" s="475"/>
      <c r="B34" s="475" t="s">
        <v>268</v>
      </c>
      <c r="C34" s="95">
        <f>SUM(C28:C33)</f>
        <v>1363835</v>
      </c>
      <c r="D34" s="95">
        <f aca="true" t="shared" si="3" ref="D34:N34">SUM(D28:D33)</f>
        <v>497602</v>
      </c>
      <c r="E34" s="95">
        <f t="shared" si="3"/>
        <v>239963</v>
      </c>
      <c r="F34" s="95">
        <f t="shared" si="3"/>
        <v>453685</v>
      </c>
      <c r="G34" s="95">
        <f t="shared" si="3"/>
        <v>123413</v>
      </c>
      <c r="H34" s="95">
        <f t="shared" si="3"/>
        <v>166395</v>
      </c>
      <c r="I34" s="95">
        <f t="shared" si="3"/>
        <v>17169</v>
      </c>
      <c r="J34" s="95">
        <f t="shared" si="3"/>
        <v>9402</v>
      </c>
      <c r="K34" s="95">
        <f t="shared" si="3"/>
        <v>45532</v>
      </c>
      <c r="L34" s="95">
        <f t="shared" si="3"/>
        <v>202426</v>
      </c>
      <c r="M34" s="95">
        <f t="shared" si="3"/>
        <v>53849</v>
      </c>
      <c r="N34" s="95">
        <f t="shared" si="3"/>
        <v>75462</v>
      </c>
    </row>
    <row r="35" spans="1:14" ht="15">
      <c r="A35" s="473">
        <v>28</v>
      </c>
      <c r="B35" s="474" t="s">
        <v>193</v>
      </c>
      <c r="C35" s="30">
        <v>0</v>
      </c>
      <c r="D35" s="30">
        <v>0</v>
      </c>
      <c r="E35" s="30">
        <f t="shared" si="0"/>
        <v>17519</v>
      </c>
      <c r="F35" s="30">
        <f t="shared" si="1"/>
        <v>5494</v>
      </c>
      <c r="G35" s="30">
        <v>8724</v>
      </c>
      <c r="H35" s="30">
        <v>2380</v>
      </c>
      <c r="I35" s="30">
        <v>12</v>
      </c>
      <c r="J35" s="30">
        <v>101</v>
      </c>
      <c r="K35" s="30">
        <v>8467</v>
      </c>
      <c r="L35" s="30">
        <v>1546</v>
      </c>
      <c r="M35" s="30">
        <v>316</v>
      </c>
      <c r="N35" s="30">
        <v>1467</v>
      </c>
    </row>
    <row r="36" spans="1:14" ht="15">
      <c r="A36" s="473">
        <v>29</v>
      </c>
      <c r="B36" s="474" t="s">
        <v>206</v>
      </c>
      <c r="C36" s="30">
        <v>0</v>
      </c>
      <c r="D36" s="30">
        <v>0</v>
      </c>
      <c r="E36" s="30">
        <f t="shared" si="0"/>
        <v>0</v>
      </c>
      <c r="F36" s="30">
        <f t="shared" si="1"/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</row>
    <row r="37" spans="1:14" ht="15">
      <c r="A37" s="473">
        <v>30</v>
      </c>
      <c r="B37" s="474" t="s">
        <v>275</v>
      </c>
      <c r="C37" s="30">
        <v>0</v>
      </c>
      <c r="D37" s="30">
        <v>0</v>
      </c>
      <c r="E37" s="30">
        <f t="shared" si="0"/>
        <v>0</v>
      </c>
      <c r="F37" s="30">
        <f t="shared" si="1"/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</row>
    <row r="38" spans="1:14" ht="15">
      <c r="A38" s="473">
        <v>31</v>
      </c>
      <c r="B38" s="474" t="s">
        <v>276</v>
      </c>
      <c r="C38" s="30">
        <v>0</v>
      </c>
      <c r="D38" s="30">
        <v>0</v>
      </c>
      <c r="E38" s="30">
        <f t="shared" si="0"/>
        <v>58150</v>
      </c>
      <c r="F38" s="30">
        <f t="shared" si="1"/>
        <v>31627</v>
      </c>
      <c r="G38" s="30">
        <v>9478</v>
      </c>
      <c r="H38" s="30">
        <v>3982</v>
      </c>
      <c r="I38" s="30">
        <v>802</v>
      </c>
      <c r="J38" s="30">
        <v>403</v>
      </c>
      <c r="K38" s="30">
        <v>37354</v>
      </c>
      <c r="L38" s="30">
        <v>11827</v>
      </c>
      <c r="M38" s="30">
        <v>10516</v>
      </c>
      <c r="N38" s="30">
        <v>15415</v>
      </c>
    </row>
    <row r="39" spans="1:14" ht="15">
      <c r="A39" s="473">
        <v>32</v>
      </c>
      <c r="B39" s="474" t="s">
        <v>277</v>
      </c>
      <c r="C39" s="30">
        <v>1</v>
      </c>
      <c r="D39" s="30">
        <v>0</v>
      </c>
      <c r="E39" s="30">
        <f t="shared" si="0"/>
        <v>11084</v>
      </c>
      <c r="F39" s="30">
        <f t="shared" si="1"/>
        <v>28637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11084</v>
      </c>
      <c r="N39" s="30">
        <v>28637</v>
      </c>
    </row>
    <row r="40" spans="1:14" ht="15">
      <c r="A40" s="473">
        <v>33</v>
      </c>
      <c r="B40" s="474" t="s">
        <v>190</v>
      </c>
      <c r="C40" s="30">
        <v>0</v>
      </c>
      <c r="D40" s="30">
        <v>0</v>
      </c>
      <c r="E40" s="30">
        <f t="shared" si="0"/>
        <v>0</v>
      </c>
      <c r="F40" s="30">
        <f t="shared" si="1"/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</row>
    <row r="41" spans="1:14" ht="15">
      <c r="A41" s="473">
        <v>34</v>
      </c>
      <c r="B41" s="474" t="s">
        <v>278</v>
      </c>
      <c r="C41" s="30">
        <v>0</v>
      </c>
      <c r="D41" s="30">
        <v>0</v>
      </c>
      <c r="E41" s="30">
        <f t="shared" si="0"/>
        <v>0</v>
      </c>
      <c r="F41" s="30">
        <f t="shared" si="1"/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</row>
    <row r="42" spans="1:14" ht="15">
      <c r="A42" s="473">
        <v>35</v>
      </c>
      <c r="B42" s="474" t="s">
        <v>279</v>
      </c>
      <c r="C42" s="30">
        <v>4295</v>
      </c>
      <c r="D42" s="30">
        <v>1213.22</v>
      </c>
      <c r="E42" s="30">
        <f t="shared" si="0"/>
        <v>197</v>
      </c>
      <c r="F42" s="30">
        <f t="shared" si="1"/>
        <v>1726</v>
      </c>
      <c r="G42" s="30">
        <v>88</v>
      </c>
      <c r="H42" s="30">
        <v>708</v>
      </c>
      <c r="I42" s="30">
        <v>17</v>
      </c>
      <c r="J42" s="30">
        <v>588</v>
      </c>
      <c r="K42" s="30">
        <v>48</v>
      </c>
      <c r="L42" s="30">
        <v>86</v>
      </c>
      <c r="M42" s="30">
        <v>44</v>
      </c>
      <c r="N42" s="30">
        <v>344</v>
      </c>
    </row>
    <row r="43" spans="1:14" ht="15">
      <c r="A43" s="473">
        <v>36</v>
      </c>
      <c r="B43" s="474" t="s">
        <v>280</v>
      </c>
      <c r="C43" s="30">
        <v>0</v>
      </c>
      <c r="D43" s="30">
        <v>0</v>
      </c>
      <c r="E43" s="30">
        <f t="shared" si="0"/>
        <v>0</v>
      </c>
      <c r="F43" s="30">
        <f t="shared" si="1"/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</row>
    <row r="44" spans="1:14" ht="15">
      <c r="A44" s="473">
        <v>37</v>
      </c>
      <c r="B44" s="474" t="s">
        <v>203</v>
      </c>
      <c r="C44" s="30">
        <v>3870</v>
      </c>
      <c r="D44" s="30">
        <v>1022.1</v>
      </c>
      <c r="E44" s="30">
        <f t="shared" si="0"/>
        <v>19</v>
      </c>
      <c r="F44" s="30">
        <f t="shared" si="1"/>
        <v>22</v>
      </c>
      <c r="G44" s="30">
        <v>0</v>
      </c>
      <c r="H44" s="30">
        <v>0</v>
      </c>
      <c r="I44" s="30">
        <v>0</v>
      </c>
      <c r="J44" s="30">
        <v>0</v>
      </c>
      <c r="K44" s="30">
        <v>13</v>
      </c>
      <c r="L44" s="30">
        <v>15</v>
      </c>
      <c r="M44" s="30">
        <v>6</v>
      </c>
      <c r="N44" s="30">
        <v>7</v>
      </c>
    </row>
    <row r="45" spans="1:14" ht="15">
      <c r="A45" s="473">
        <v>38</v>
      </c>
      <c r="B45" s="474" t="s">
        <v>281</v>
      </c>
      <c r="C45" s="30">
        <v>0</v>
      </c>
      <c r="D45" s="30">
        <v>0</v>
      </c>
      <c r="E45" s="30">
        <f t="shared" si="0"/>
        <v>35</v>
      </c>
      <c r="F45" s="30">
        <f t="shared" si="1"/>
        <v>38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35</v>
      </c>
      <c r="N45" s="30">
        <v>38</v>
      </c>
    </row>
    <row r="46" spans="1:14" ht="30">
      <c r="A46" s="473">
        <v>39</v>
      </c>
      <c r="B46" s="474" t="s">
        <v>282</v>
      </c>
      <c r="C46" s="30">
        <v>1374</v>
      </c>
      <c r="D46" s="30">
        <v>384.12</v>
      </c>
      <c r="E46" s="30">
        <f t="shared" si="0"/>
        <v>54</v>
      </c>
      <c r="F46" s="30">
        <f t="shared" si="1"/>
        <v>200</v>
      </c>
      <c r="G46" s="30">
        <v>0</v>
      </c>
      <c r="H46" s="30">
        <v>0</v>
      </c>
      <c r="I46" s="30">
        <v>25</v>
      </c>
      <c r="J46" s="30">
        <v>99</v>
      </c>
      <c r="K46" s="30">
        <v>24</v>
      </c>
      <c r="L46" s="30">
        <v>99</v>
      </c>
      <c r="M46" s="30">
        <v>5</v>
      </c>
      <c r="N46" s="30">
        <v>2</v>
      </c>
    </row>
    <row r="47" spans="1:14" ht="30">
      <c r="A47" s="473">
        <v>40</v>
      </c>
      <c r="B47" s="474" t="s">
        <v>283</v>
      </c>
      <c r="C47" s="30">
        <v>2010</v>
      </c>
      <c r="D47" s="30">
        <v>3589</v>
      </c>
      <c r="E47" s="30">
        <f t="shared" si="0"/>
        <v>98</v>
      </c>
      <c r="F47" s="30">
        <f t="shared" si="1"/>
        <v>37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98</v>
      </c>
      <c r="N47" s="30">
        <v>37</v>
      </c>
    </row>
    <row r="48" spans="1:14" ht="15">
      <c r="A48" s="473">
        <v>41</v>
      </c>
      <c r="B48" s="474" t="s">
        <v>284</v>
      </c>
      <c r="C48" s="30">
        <v>0</v>
      </c>
      <c r="D48" s="30">
        <v>0</v>
      </c>
      <c r="E48" s="30">
        <f t="shared" si="0"/>
        <v>148396</v>
      </c>
      <c r="F48" s="30">
        <f t="shared" si="1"/>
        <v>15037</v>
      </c>
      <c r="G48" s="30">
        <v>24307</v>
      </c>
      <c r="H48" s="30">
        <v>1858</v>
      </c>
      <c r="I48" s="30">
        <v>45925</v>
      </c>
      <c r="J48" s="30">
        <v>3145</v>
      </c>
      <c r="K48" s="30">
        <v>78164</v>
      </c>
      <c r="L48" s="30">
        <v>10034</v>
      </c>
      <c r="M48" s="30">
        <v>0</v>
      </c>
      <c r="N48" s="30">
        <v>0</v>
      </c>
    </row>
    <row r="49" spans="1:14" ht="15">
      <c r="A49" s="473">
        <v>42</v>
      </c>
      <c r="B49" s="474" t="s">
        <v>285</v>
      </c>
      <c r="C49" s="30">
        <v>0</v>
      </c>
      <c r="D49" s="30">
        <v>0</v>
      </c>
      <c r="E49" s="30">
        <f t="shared" si="0"/>
        <v>0</v>
      </c>
      <c r="F49" s="30">
        <f t="shared" si="1"/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</row>
    <row r="50" spans="1:14" ht="15">
      <c r="A50" s="473">
        <v>43</v>
      </c>
      <c r="B50" s="474" t="s">
        <v>286</v>
      </c>
      <c r="C50" s="30">
        <v>6010</v>
      </c>
      <c r="D50" s="30">
        <v>3290</v>
      </c>
      <c r="E50" s="30">
        <f t="shared" si="0"/>
        <v>42</v>
      </c>
      <c r="F50" s="30">
        <f t="shared" si="1"/>
        <v>115</v>
      </c>
      <c r="G50" s="30">
        <v>1</v>
      </c>
      <c r="H50" s="30">
        <v>3</v>
      </c>
      <c r="I50" s="30">
        <v>0</v>
      </c>
      <c r="J50" s="30">
        <v>0</v>
      </c>
      <c r="K50" s="30">
        <v>9</v>
      </c>
      <c r="L50" s="30">
        <v>15</v>
      </c>
      <c r="M50" s="30">
        <v>32</v>
      </c>
      <c r="N50" s="30">
        <v>97</v>
      </c>
    </row>
    <row r="51" spans="1:14" ht="15">
      <c r="A51" s="473">
        <v>44</v>
      </c>
      <c r="B51" s="474" t="s">
        <v>287</v>
      </c>
      <c r="C51" s="30">
        <v>0</v>
      </c>
      <c r="D51" s="30">
        <v>0</v>
      </c>
      <c r="E51" s="30">
        <f t="shared" si="0"/>
        <v>0</v>
      </c>
      <c r="F51" s="30">
        <f t="shared" si="1"/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</row>
    <row r="52" spans="1:14" ht="15">
      <c r="A52" s="473">
        <v>45</v>
      </c>
      <c r="B52" s="474" t="s">
        <v>288</v>
      </c>
      <c r="C52" s="30">
        <v>0</v>
      </c>
      <c r="D52" s="30">
        <v>0</v>
      </c>
      <c r="E52" s="30">
        <f t="shared" si="0"/>
        <v>0</v>
      </c>
      <c r="F52" s="30">
        <f t="shared" si="1"/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</row>
    <row r="53" spans="1:14" ht="15">
      <c r="A53" s="473">
        <v>46</v>
      </c>
      <c r="B53" s="474" t="s">
        <v>289</v>
      </c>
      <c r="C53" s="30">
        <v>0</v>
      </c>
      <c r="D53" s="30">
        <v>0</v>
      </c>
      <c r="E53" s="30">
        <f t="shared" si="0"/>
        <v>0</v>
      </c>
      <c r="F53" s="30">
        <f t="shared" si="1"/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</row>
    <row r="54" spans="1:14" s="476" customFormat="1" ht="12.75">
      <c r="A54" s="475"/>
      <c r="B54" s="475" t="s">
        <v>268</v>
      </c>
      <c r="C54" s="95">
        <f>SUM(C35:C53)</f>
        <v>17560</v>
      </c>
      <c r="D54" s="95">
        <f aca="true" t="shared" si="4" ref="D54:N54">SUM(D35:D53)</f>
        <v>9498.44</v>
      </c>
      <c r="E54" s="95">
        <f t="shared" si="4"/>
        <v>235594</v>
      </c>
      <c r="F54" s="95">
        <f t="shared" si="4"/>
        <v>82933</v>
      </c>
      <c r="G54" s="95">
        <f t="shared" si="4"/>
        <v>42598</v>
      </c>
      <c r="H54" s="95">
        <f t="shared" si="4"/>
        <v>8931</v>
      </c>
      <c r="I54" s="95">
        <f t="shared" si="4"/>
        <v>46781</v>
      </c>
      <c r="J54" s="95">
        <f t="shared" si="4"/>
        <v>4336</v>
      </c>
      <c r="K54" s="95">
        <f t="shared" si="4"/>
        <v>124079</v>
      </c>
      <c r="L54" s="95">
        <f t="shared" si="4"/>
        <v>23622</v>
      </c>
      <c r="M54" s="95">
        <f t="shared" si="4"/>
        <v>22136</v>
      </c>
      <c r="N54" s="95">
        <f t="shared" si="4"/>
        <v>46044</v>
      </c>
    </row>
    <row r="55" spans="1:14" ht="15">
      <c r="A55" s="473">
        <v>47</v>
      </c>
      <c r="B55" s="474" t="s">
        <v>204</v>
      </c>
      <c r="C55" s="30">
        <v>587343</v>
      </c>
      <c r="D55" s="30">
        <v>60336</v>
      </c>
      <c r="E55" s="30">
        <f t="shared" si="0"/>
        <v>50957</v>
      </c>
      <c r="F55" s="30">
        <f t="shared" si="1"/>
        <v>24369</v>
      </c>
      <c r="G55" s="30">
        <v>27805</v>
      </c>
      <c r="H55" s="30">
        <v>13588</v>
      </c>
      <c r="I55" s="30">
        <v>8593</v>
      </c>
      <c r="J55" s="30">
        <v>4353</v>
      </c>
      <c r="K55" s="30">
        <v>12343</v>
      </c>
      <c r="L55" s="30">
        <v>4809</v>
      </c>
      <c r="M55" s="30">
        <v>2216</v>
      </c>
      <c r="N55" s="30">
        <v>1619</v>
      </c>
    </row>
    <row r="56" spans="1:14" ht="15">
      <c r="A56" s="473">
        <v>48</v>
      </c>
      <c r="B56" s="474" t="s">
        <v>191</v>
      </c>
      <c r="C56" s="30">
        <v>498044.2326</v>
      </c>
      <c r="D56" s="30">
        <v>86245.92514800001</v>
      </c>
      <c r="E56" s="30">
        <f t="shared" si="0"/>
        <v>45735.075</v>
      </c>
      <c r="F56" s="30">
        <f t="shared" si="1"/>
        <v>28027.44</v>
      </c>
      <c r="G56" s="30">
        <v>15598.605</v>
      </c>
      <c r="H56" s="30">
        <v>10358.4</v>
      </c>
      <c r="I56" s="30">
        <v>2970.57</v>
      </c>
      <c r="J56" s="30">
        <v>1317.21</v>
      </c>
      <c r="K56" s="30">
        <v>18482.025</v>
      </c>
      <c r="L56" s="30">
        <v>8005.35</v>
      </c>
      <c r="M56" s="30">
        <v>8683.875</v>
      </c>
      <c r="N56" s="30">
        <v>8346.48</v>
      </c>
    </row>
    <row r="57" spans="1:14" ht="15">
      <c r="A57" s="473">
        <v>49</v>
      </c>
      <c r="B57" s="474" t="s">
        <v>209</v>
      </c>
      <c r="C57" s="30">
        <v>534090.36</v>
      </c>
      <c r="D57" s="30">
        <v>80112.84</v>
      </c>
      <c r="E57" s="30">
        <f t="shared" si="0"/>
        <v>47955.3</v>
      </c>
      <c r="F57" s="30">
        <f t="shared" si="1"/>
        <v>38993.58</v>
      </c>
      <c r="G57" s="30">
        <v>26548.56</v>
      </c>
      <c r="H57" s="30">
        <v>24438.18</v>
      </c>
      <c r="I57" s="30">
        <v>6415.8</v>
      </c>
      <c r="J57" s="30">
        <v>2580.6</v>
      </c>
      <c r="K57" s="30">
        <v>4816.44</v>
      </c>
      <c r="L57" s="30">
        <v>2408.22</v>
      </c>
      <c r="M57" s="30">
        <v>10174.5</v>
      </c>
      <c r="N57" s="30">
        <v>9566.58</v>
      </c>
    </row>
    <row r="58" spans="1:14" s="476" customFormat="1" ht="12.75">
      <c r="A58" s="475"/>
      <c r="B58" s="475" t="s">
        <v>268</v>
      </c>
      <c r="C58" s="95">
        <f>SUM(C55:C57)</f>
        <v>1619477.5926</v>
      </c>
      <c r="D58" s="95">
        <f aca="true" t="shared" si="5" ref="D58:N58">SUM(D55:D57)</f>
        <v>226694.765148</v>
      </c>
      <c r="E58" s="95">
        <f t="shared" si="5"/>
        <v>144647.375</v>
      </c>
      <c r="F58" s="95">
        <f t="shared" si="5"/>
        <v>91390.02</v>
      </c>
      <c r="G58" s="95">
        <f t="shared" si="5"/>
        <v>69952.165</v>
      </c>
      <c r="H58" s="95">
        <f t="shared" si="5"/>
        <v>48384.58</v>
      </c>
      <c r="I58" s="95">
        <f t="shared" si="5"/>
        <v>17979.37</v>
      </c>
      <c r="J58" s="95">
        <f t="shared" si="5"/>
        <v>8250.81</v>
      </c>
      <c r="K58" s="95">
        <f t="shared" si="5"/>
        <v>35641.465000000004</v>
      </c>
      <c r="L58" s="95">
        <f t="shared" si="5"/>
        <v>15222.57</v>
      </c>
      <c r="M58" s="95">
        <f t="shared" si="5"/>
        <v>21074.375</v>
      </c>
      <c r="N58" s="95">
        <f t="shared" si="5"/>
        <v>19532.059999999998</v>
      </c>
    </row>
    <row r="59" spans="1:14" ht="15">
      <c r="A59" s="473">
        <v>50</v>
      </c>
      <c r="B59" s="474" t="s">
        <v>290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473">
        <v>51</v>
      </c>
      <c r="B60" s="474" t="s">
        <v>291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s="476" customFormat="1" ht="12.75">
      <c r="A61" s="475"/>
      <c r="B61" s="475" t="s">
        <v>268</v>
      </c>
      <c r="C61" s="95">
        <f>SUM(C59:C60)</f>
        <v>0</v>
      </c>
      <c r="D61" s="95">
        <f aca="true" t="shared" si="6" ref="D61:N61">SUM(D59:D60)</f>
        <v>0</v>
      </c>
      <c r="E61" s="30">
        <f t="shared" si="0"/>
        <v>0</v>
      </c>
      <c r="F61" s="30">
        <f t="shared" si="1"/>
        <v>0</v>
      </c>
      <c r="G61" s="95">
        <f t="shared" si="6"/>
        <v>0</v>
      </c>
      <c r="H61" s="95">
        <f t="shared" si="6"/>
        <v>0</v>
      </c>
      <c r="I61" s="95">
        <f t="shared" si="6"/>
        <v>0</v>
      </c>
      <c r="J61" s="95">
        <f t="shared" si="6"/>
        <v>0</v>
      </c>
      <c r="K61" s="95">
        <f t="shared" si="6"/>
        <v>0</v>
      </c>
      <c r="L61" s="95">
        <f t="shared" si="6"/>
        <v>0</v>
      </c>
      <c r="M61" s="95">
        <f t="shared" si="6"/>
        <v>0</v>
      </c>
      <c r="N61" s="95">
        <f t="shared" si="6"/>
        <v>0</v>
      </c>
    </row>
    <row r="62" spans="1:14" s="476" customFormat="1" ht="12.75">
      <c r="A62" s="666" t="s">
        <v>0</v>
      </c>
      <c r="B62" s="667"/>
      <c r="C62" s="95">
        <f>SUM(C61,C58,C54,C34,C27)</f>
        <v>5853728.5926</v>
      </c>
      <c r="D62" s="95">
        <f aca="true" t="shared" si="7" ref="D62:N62">SUM(D61,D58,D54,D34,D27)</f>
        <v>3283816.5351480003</v>
      </c>
      <c r="E62" s="95">
        <f t="shared" si="7"/>
        <v>1371037.375</v>
      </c>
      <c r="F62" s="95">
        <f t="shared" si="7"/>
        <v>1480501.02</v>
      </c>
      <c r="G62" s="95">
        <f t="shared" si="7"/>
        <v>627001.165</v>
      </c>
      <c r="H62" s="95">
        <f t="shared" si="7"/>
        <v>648885.5800000001</v>
      </c>
      <c r="I62" s="95">
        <f t="shared" si="7"/>
        <v>166349.37</v>
      </c>
      <c r="J62" s="95">
        <f t="shared" si="7"/>
        <v>130553.81</v>
      </c>
      <c r="K62" s="95">
        <f t="shared" si="7"/>
        <v>306158.46499999997</v>
      </c>
      <c r="L62" s="95">
        <f t="shared" si="7"/>
        <v>395960.57</v>
      </c>
      <c r="M62" s="95">
        <f t="shared" si="7"/>
        <v>271528.375</v>
      </c>
      <c r="N62" s="95">
        <f t="shared" si="7"/>
        <v>305101.06</v>
      </c>
    </row>
  </sheetData>
  <sheetProtection/>
  <mergeCells count="14">
    <mergeCell ref="A4:A5"/>
    <mergeCell ref="B4:B5"/>
    <mergeCell ref="C4:D4"/>
    <mergeCell ref="M3:N3"/>
    <mergeCell ref="A62:B62"/>
    <mergeCell ref="G4:H4"/>
    <mergeCell ref="I4:J4"/>
    <mergeCell ref="K4:L4"/>
    <mergeCell ref="M4:N4"/>
    <mergeCell ref="A1:N1"/>
    <mergeCell ref="A2:N2"/>
    <mergeCell ref="F3:G3"/>
    <mergeCell ref="I3:J3"/>
    <mergeCell ref="E4:F4"/>
  </mergeCells>
  <printOptions/>
  <pageMargins left="0.7" right="0.7" top="0.75" bottom="0.75" header="0.3" footer="0.3"/>
  <pageSetup horizontalDpi="600" verticalDpi="600" orientation="portrait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7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1" sqref="I11"/>
    </sheetView>
  </sheetViews>
  <sheetFormatPr defaultColWidth="9.140625" defaultRowHeight="12.75"/>
  <cols>
    <col min="1" max="1" width="7.140625" style="450" customWidth="1"/>
    <col min="2" max="2" width="32.421875" style="0" bestFit="1" customWidth="1"/>
    <col min="3" max="3" width="11.7109375" style="0" bestFit="1" customWidth="1"/>
    <col min="4" max="4" width="12.140625" style="0" bestFit="1" customWidth="1"/>
    <col min="5" max="5" width="11.421875" style="0" customWidth="1"/>
    <col min="6" max="6" width="8.421875" style="0" bestFit="1" customWidth="1"/>
    <col min="7" max="7" width="14.28125" style="0" customWidth="1"/>
  </cols>
  <sheetData>
    <row r="1" spans="1:7" ht="14.25">
      <c r="A1" s="681" t="s">
        <v>164</v>
      </c>
      <c r="B1" s="577"/>
      <c r="C1" s="577"/>
      <c r="D1" s="577"/>
      <c r="E1" s="577"/>
      <c r="F1" s="577"/>
      <c r="G1" s="577"/>
    </row>
    <row r="2" spans="1:7" ht="21">
      <c r="A2" s="570" t="s">
        <v>186</v>
      </c>
      <c r="B2" s="570"/>
      <c r="C2" s="570"/>
      <c r="D2" s="570"/>
      <c r="E2" s="570"/>
      <c r="F2" s="570"/>
      <c r="G2" s="570"/>
    </row>
    <row r="3" spans="1:7" ht="33">
      <c r="A3" s="458" t="s">
        <v>42</v>
      </c>
      <c r="B3" s="461" t="s">
        <v>43</v>
      </c>
      <c r="C3" s="461" t="s">
        <v>44</v>
      </c>
      <c r="D3" s="461" t="s">
        <v>45</v>
      </c>
      <c r="E3" s="461" t="s">
        <v>46</v>
      </c>
      <c r="F3" s="461" t="s">
        <v>47</v>
      </c>
      <c r="G3" s="461" t="s">
        <v>48</v>
      </c>
    </row>
    <row r="4" spans="1:13" ht="15" customHeight="1">
      <c r="A4" s="459">
        <v>1</v>
      </c>
      <c r="B4" s="179" t="s">
        <v>189</v>
      </c>
      <c r="C4" s="454">
        <v>5060</v>
      </c>
      <c r="D4" s="454">
        <v>4249</v>
      </c>
      <c r="E4" s="454">
        <v>4815</v>
      </c>
      <c r="F4" s="454">
        <v>349</v>
      </c>
      <c r="G4" s="455">
        <f>E4*100/C4</f>
        <v>95.15810276679842</v>
      </c>
      <c r="H4" s="448"/>
      <c r="I4" s="448"/>
      <c r="J4" s="448"/>
      <c r="K4" s="448"/>
      <c r="L4" s="448"/>
      <c r="M4" s="448"/>
    </row>
    <row r="5" spans="1:13" ht="15" customHeight="1">
      <c r="A5" s="460">
        <v>2</v>
      </c>
      <c r="B5" s="451" t="s">
        <v>202</v>
      </c>
      <c r="C5" s="454">
        <v>2857</v>
      </c>
      <c r="D5" s="454">
        <v>917</v>
      </c>
      <c r="E5" s="454">
        <v>665</v>
      </c>
      <c r="F5" s="454">
        <v>1999</v>
      </c>
      <c r="G5" s="455">
        <f aca="true" t="shared" si="0" ref="G5:G29">E5*100/C5</f>
        <v>23.27616380819041</v>
      </c>
      <c r="H5" s="448"/>
      <c r="I5" s="448"/>
      <c r="J5" s="448"/>
      <c r="K5" s="448"/>
      <c r="L5" s="448"/>
      <c r="M5" s="448"/>
    </row>
    <row r="6" spans="1:13" ht="15" customHeight="1">
      <c r="A6" s="459">
        <v>3</v>
      </c>
      <c r="B6" s="462" t="s">
        <v>212</v>
      </c>
      <c r="C6" s="454">
        <v>5045</v>
      </c>
      <c r="D6" s="454">
        <v>4326</v>
      </c>
      <c r="E6" s="454">
        <v>4326</v>
      </c>
      <c r="F6" s="454">
        <v>0</v>
      </c>
      <c r="G6" s="455">
        <f t="shared" si="0"/>
        <v>85.74826560951438</v>
      </c>
      <c r="H6" s="448"/>
      <c r="I6" s="448"/>
      <c r="J6" s="448"/>
      <c r="K6" s="448"/>
      <c r="L6" s="448"/>
      <c r="M6" s="448"/>
    </row>
    <row r="7" spans="1:13" ht="15" customHeight="1">
      <c r="A7" s="459">
        <v>4</v>
      </c>
      <c r="B7" s="451" t="s">
        <v>211</v>
      </c>
      <c r="C7" s="454">
        <v>14</v>
      </c>
      <c r="D7" s="454">
        <v>1</v>
      </c>
      <c r="E7" s="454">
        <v>1</v>
      </c>
      <c r="F7" s="454">
        <v>0</v>
      </c>
      <c r="G7" s="455">
        <f t="shared" si="0"/>
        <v>7.142857142857143</v>
      </c>
      <c r="H7" s="448"/>
      <c r="I7" s="448"/>
      <c r="J7" s="448"/>
      <c r="K7" s="448"/>
      <c r="L7" s="448"/>
      <c r="M7" s="448"/>
    </row>
    <row r="8" spans="1:13" ht="15" customHeight="1">
      <c r="A8" s="460">
        <v>5</v>
      </c>
      <c r="B8" s="451" t="s">
        <v>220</v>
      </c>
      <c r="C8" s="454">
        <v>118413</v>
      </c>
      <c r="D8" s="454">
        <v>107348</v>
      </c>
      <c r="E8" s="454">
        <v>98680</v>
      </c>
      <c r="F8" s="454">
        <v>2541</v>
      </c>
      <c r="G8" s="455">
        <f t="shared" si="0"/>
        <v>83.33544458800976</v>
      </c>
      <c r="H8" s="448"/>
      <c r="I8" s="448"/>
      <c r="J8" s="448"/>
      <c r="K8" s="448"/>
      <c r="L8" s="448"/>
      <c r="M8" s="448"/>
    </row>
    <row r="9" spans="1:13" ht="15" customHeight="1">
      <c r="A9" s="459">
        <v>6</v>
      </c>
      <c r="B9" s="451" t="s">
        <v>358</v>
      </c>
      <c r="C9" s="454">
        <v>527671</v>
      </c>
      <c r="D9" s="454">
        <v>351506</v>
      </c>
      <c r="E9" s="454">
        <v>313403</v>
      </c>
      <c r="F9" s="454">
        <v>38105</v>
      </c>
      <c r="G9" s="455">
        <f t="shared" si="0"/>
        <v>59.39363732325635</v>
      </c>
      <c r="H9" s="448"/>
      <c r="I9" s="448"/>
      <c r="J9" s="448"/>
      <c r="K9" s="448"/>
      <c r="L9" s="448"/>
      <c r="M9" s="448"/>
    </row>
    <row r="10" spans="1:13" ht="15" customHeight="1">
      <c r="A10" s="459">
        <v>7</v>
      </c>
      <c r="B10" s="451" t="s">
        <v>198</v>
      </c>
      <c r="C10" s="454">
        <v>6169</v>
      </c>
      <c r="D10" s="454">
        <v>1527</v>
      </c>
      <c r="E10" s="454">
        <v>1182</v>
      </c>
      <c r="F10" s="454">
        <v>443</v>
      </c>
      <c r="G10" s="455">
        <f t="shared" si="0"/>
        <v>19.16031771762036</v>
      </c>
      <c r="H10" s="448"/>
      <c r="I10" s="448"/>
      <c r="J10" s="448"/>
      <c r="K10" s="448"/>
      <c r="L10" s="448"/>
      <c r="M10" s="448"/>
    </row>
    <row r="11" spans="1:13" ht="15" customHeight="1">
      <c r="A11" s="459">
        <v>8</v>
      </c>
      <c r="B11" s="451" t="s">
        <v>222</v>
      </c>
      <c r="C11" s="454">
        <v>125135</v>
      </c>
      <c r="D11" s="454">
        <v>106174</v>
      </c>
      <c r="E11" s="454">
        <v>103126</v>
      </c>
      <c r="F11" s="454">
        <v>14815</v>
      </c>
      <c r="G11" s="455">
        <f t="shared" si="0"/>
        <v>82.41179526111799</v>
      </c>
      <c r="H11" s="448"/>
      <c r="I11" s="448"/>
      <c r="J11" s="448"/>
      <c r="K11" s="448"/>
      <c r="L11" s="448"/>
      <c r="M11" s="448"/>
    </row>
    <row r="12" spans="1:13" ht="15" customHeight="1">
      <c r="A12" s="460">
        <v>9</v>
      </c>
      <c r="B12" s="275" t="s">
        <v>191</v>
      </c>
      <c r="C12" s="454">
        <v>8757</v>
      </c>
      <c r="D12" s="454">
        <v>6563</v>
      </c>
      <c r="E12" s="454">
        <v>6235</v>
      </c>
      <c r="F12" s="454">
        <v>2194</v>
      </c>
      <c r="G12" s="455">
        <f t="shared" si="0"/>
        <v>71.20018271097408</v>
      </c>
      <c r="H12" s="448"/>
      <c r="I12" s="448"/>
      <c r="J12" s="448"/>
      <c r="K12" s="448"/>
      <c r="L12" s="448"/>
      <c r="M12" s="448"/>
    </row>
    <row r="13" spans="1:13" ht="15" customHeight="1">
      <c r="A13" s="459">
        <v>10</v>
      </c>
      <c r="B13" s="451" t="s">
        <v>223</v>
      </c>
      <c r="C13" s="454">
        <v>8281</v>
      </c>
      <c r="D13" s="454">
        <v>5535</v>
      </c>
      <c r="E13" s="454">
        <v>3419</v>
      </c>
      <c r="F13" s="454">
        <v>2116</v>
      </c>
      <c r="G13" s="455">
        <f t="shared" si="0"/>
        <v>41.287284144427005</v>
      </c>
      <c r="H13" s="448"/>
      <c r="I13" s="448"/>
      <c r="J13" s="448"/>
      <c r="K13" s="448"/>
      <c r="L13" s="448"/>
      <c r="M13" s="448"/>
    </row>
    <row r="14" spans="1:13" ht="15" customHeight="1">
      <c r="A14" s="459">
        <v>11</v>
      </c>
      <c r="B14" s="451" t="s">
        <v>214</v>
      </c>
      <c r="C14" s="454">
        <v>18345</v>
      </c>
      <c r="D14" s="454">
        <v>15480</v>
      </c>
      <c r="E14" s="454">
        <v>9978</v>
      </c>
      <c r="F14" s="454">
        <v>4180</v>
      </c>
      <c r="G14" s="455">
        <f t="shared" si="0"/>
        <v>54.39084219133279</v>
      </c>
      <c r="H14" s="448"/>
      <c r="I14" s="448"/>
      <c r="J14" s="448"/>
      <c r="K14" s="448"/>
      <c r="L14" s="448"/>
      <c r="M14" s="448"/>
    </row>
    <row r="15" spans="1:13" ht="15" customHeight="1">
      <c r="A15" s="459">
        <v>12</v>
      </c>
      <c r="B15" s="451" t="s">
        <v>200</v>
      </c>
      <c r="C15" s="454"/>
      <c r="D15" s="454"/>
      <c r="E15" s="454"/>
      <c r="F15" s="454"/>
      <c r="G15" s="455">
        <v>0</v>
      </c>
      <c r="H15" s="448"/>
      <c r="I15" s="448"/>
      <c r="J15" s="448"/>
      <c r="K15" s="448"/>
      <c r="L15" s="448"/>
      <c r="M15" s="448"/>
    </row>
    <row r="16" spans="1:13" ht="15" customHeight="1">
      <c r="A16" s="459">
        <v>13</v>
      </c>
      <c r="B16" s="451" t="s">
        <v>497</v>
      </c>
      <c r="C16" s="454">
        <v>215</v>
      </c>
      <c r="D16" s="454">
        <v>127</v>
      </c>
      <c r="E16" s="454">
        <v>127</v>
      </c>
      <c r="F16" s="454">
        <v>0</v>
      </c>
      <c r="G16" s="455">
        <f t="shared" si="0"/>
        <v>59.06976744186046</v>
      </c>
      <c r="H16" s="448"/>
      <c r="I16" s="448"/>
      <c r="J16" s="448"/>
      <c r="K16" s="448"/>
      <c r="L16" s="448"/>
      <c r="M16" s="448"/>
    </row>
    <row r="17" spans="1:13" ht="15" customHeight="1">
      <c r="A17" s="459">
        <v>14</v>
      </c>
      <c r="B17" s="451" t="s">
        <v>306</v>
      </c>
      <c r="C17" s="454">
        <v>5273</v>
      </c>
      <c r="D17" s="454">
        <v>1837</v>
      </c>
      <c r="E17" s="454">
        <v>685</v>
      </c>
      <c r="F17" s="454">
        <v>0</v>
      </c>
      <c r="G17" s="455">
        <f t="shared" si="0"/>
        <v>12.990707377204627</v>
      </c>
      <c r="H17" s="448"/>
      <c r="I17" s="448"/>
      <c r="J17" s="448"/>
      <c r="K17" s="448"/>
      <c r="L17" s="448"/>
      <c r="M17" s="448"/>
    </row>
    <row r="18" spans="1:13" ht="15" customHeight="1">
      <c r="A18" s="459">
        <v>15</v>
      </c>
      <c r="B18" s="451" t="s">
        <v>192</v>
      </c>
      <c r="C18" s="454">
        <v>1915</v>
      </c>
      <c r="D18" s="454">
        <v>806</v>
      </c>
      <c r="E18" s="454">
        <v>792</v>
      </c>
      <c r="F18" s="454">
        <v>0</v>
      </c>
      <c r="G18" s="455">
        <f t="shared" si="0"/>
        <v>41.35770234986945</v>
      </c>
      <c r="H18" s="448"/>
      <c r="I18" s="448"/>
      <c r="J18" s="448"/>
      <c r="K18" s="448"/>
      <c r="L18" s="448"/>
      <c r="M18" s="448"/>
    </row>
    <row r="19" spans="1:13" ht="15" customHeight="1">
      <c r="A19" s="459">
        <v>16</v>
      </c>
      <c r="B19" s="451" t="s">
        <v>360</v>
      </c>
      <c r="C19" s="454">
        <f>D19+E19+F19</f>
        <v>5160</v>
      </c>
      <c r="D19" s="465">
        <v>2580</v>
      </c>
      <c r="E19" s="465">
        <v>1865</v>
      </c>
      <c r="F19" s="465">
        <v>715</v>
      </c>
      <c r="G19" s="455">
        <f t="shared" si="0"/>
        <v>36.14341085271318</v>
      </c>
      <c r="H19" s="448"/>
      <c r="I19" s="448"/>
      <c r="J19" s="448"/>
      <c r="K19" s="448"/>
      <c r="L19" s="448"/>
      <c r="M19" s="448"/>
    </row>
    <row r="20" spans="1:13" ht="15" customHeight="1">
      <c r="A20" s="459">
        <v>17</v>
      </c>
      <c r="B20" s="451" t="s">
        <v>204</v>
      </c>
      <c r="C20" s="454">
        <v>2142</v>
      </c>
      <c r="D20" s="454">
        <v>1811</v>
      </c>
      <c r="E20" s="454">
        <v>1065</v>
      </c>
      <c r="F20" s="454">
        <v>746</v>
      </c>
      <c r="G20" s="455">
        <f t="shared" si="0"/>
        <v>49.719887955182074</v>
      </c>
      <c r="H20" s="448"/>
      <c r="I20" s="448"/>
      <c r="J20" s="448"/>
      <c r="K20" s="448"/>
      <c r="L20" s="448"/>
      <c r="M20" s="448"/>
    </row>
    <row r="21" spans="1:13" ht="15" customHeight="1">
      <c r="A21" s="459">
        <v>18</v>
      </c>
      <c r="B21" s="457" t="s">
        <v>357</v>
      </c>
      <c r="C21" s="456">
        <v>2674</v>
      </c>
      <c r="D21" s="456">
        <v>2086</v>
      </c>
      <c r="E21" s="456">
        <v>2486</v>
      </c>
      <c r="F21" s="456">
        <f>+C21-E21</f>
        <v>188</v>
      </c>
      <c r="G21" s="455">
        <f t="shared" si="0"/>
        <v>92.96933433059087</v>
      </c>
      <c r="H21" s="448"/>
      <c r="I21" s="448"/>
      <c r="J21" s="448"/>
      <c r="K21" s="448"/>
      <c r="L21" s="448"/>
      <c r="M21" s="448"/>
    </row>
    <row r="22" spans="1:13" ht="15" customHeight="1">
      <c r="A22" s="459">
        <v>19</v>
      </c>
      <c r="B22" s="451" t="s">
        <v>302</v>
      </c>
      <c r="C22" s="454">
        <v>1814</v>
      </c>
      <c r="D22" s="454">
        <v>1041</v>
      </c>
      <c r="E22" s="454">
        <v>1674</v>
      </c>
      <c r="F22" s="454">
        <v>0</v>
      </c>
      <c r="G22" s="455">
        <f t="shared" si="0"/>
        <v>92.28224917309812</v>
      </c>
      <c r="H22" s="448"/>
      <c r="I22" s="448"/>
      <c r="J22" s="448"/>
      <c r="K22" s="448"/>
      <c r="L22" s="448"/>
      <c r="M22" s="448"/>
    </row>
    <row r="23" spans="1:13" ht="15" customHeight="1">
      <c r="A23" s="459">
        <v>20</v>
      </c>
      <c r="B23" s="451" t="s">
        <v>197</v>
      </c>
      <c r="C23" s="454">
        <v>6295</v>
      </c>
      <c r="D23" s="454">
        <v>3185</v>
      </c>
      <c r="E23" s="454">
        <v>3587</v>
      </c>
      <c r="F23" s="454">
        <v>1728</v>
      </c>
      <c r="G23" s="455">
        <f t="shared" si="0"/>
        <v>56.98173153296267</v>
      </c>
      <c r="H23" s="448"/>
      <c r="I23" s="448"/>
      <c r="J23" s="448"/>
      <c r="K23" s="448"/>
      <c r="L23" s="448"/>
      <c r="M23" s="448"/>
    </row>
    <row r="24" spans="1:13" ht="15" customHeight="1">
      <c r="A24" s="459">
        <v>21</v>
      </c>
      <c r="B24" s="179" t="s">
        <v>359</v>
      </c>
      <c r="C24" s="454">
        <v>51746</v>
      </c>
      <c r="D24" s="454">
        <v>38940</v>
      </c>
      <c r="E24" s="454">
        <v>42070</v>
      </c>
      <c r="F24" s="454">
        <v>1945</v>
      </c>
      <c r="G24" s="455">
        <f t="shared" si="0"/>
        <v>81.30097012329455</v>
      </c>
      <c r="H24" s="448"/>
      <c r="I24" s="448"/>
      <c r="J24" s="448"/>
      <c r="K24" s="448"/>
      <c r="L24" s="448"/>
      <c r="M24" s="448"/>
    </row>
    <row r="25" spans="1:13" ht="15" customHeight="1">
      <c r="A25" s="459">
        <v>22</v>
      </c>
      <c r="B25" s="451" t="s">
        <v>330</v>
      </c>
      <c r="C25" s="454">
        <v>94494</v>
      </c>
      <c r="D25" s="454">
        <v>64378</v>
      </c>
      <c r="E25" s="454">
        <v>82209</v>
      </c>
      <c r="F25" s="454">
        <v>12285</v>
      </c>
      <c r="G25" s="455">
        <f t="shared" si="0"/>
        <v>86.99917455076513</v>
      </c>
      <c r="H25" s="448"/>
      <c r="I25" s="448"/>
      <c r="J25" s="448"/>
      <c r="K25" s="448"/>
      <c r="L25" s="448"/>
      <c r="M25" s="448"/>
    </row>
    <row r="26" spans="1:13" ht="15" customHeight="1">
      <c r="A26" s="459">
        <v>23</v>
      </c>
      <c r="B26" s="451" t="s">
        <v>219</v>
      </c>
      <c r="C26" s="454">
        <v>3870</v>
      </c>
      <c r="D26" s="454">
        <v>2825</v>
      </c>
      <c r="E26" s="454">
        <v>2432</v>
      </c>
      <c r="F26" s="454">
        <v>393</v>
      </c>
      <c r="G26" s="455">
        <f t="shared" si="0"/>
        <v>62.84237726098191</v>
      </c>
      <c r="H26" s="448"/>
      <c r="I26" s="448"/>
      <c r="J26" s="448"/>
      <c r="K26" s="448"/>
      <c r="L26" s="448"/>
      <c r="M26" s="448"/>
    </row>
    <row r="27" spans="1:13" ht="15" customHeight="1">
      <c r="A27" s="459">
        <v>24</v>
      </c>
      <c r="B27" s="463" t="s">
        <v>226</v>
      </c>
      <c r="C27" s="464">
        <v>82512</v>
      </c>
      <c r="D27" s="464">
        <v>60844</v>
      </c>
      <c r="E27" s="464">
        <v>45509</v>
      </c>
      <c r="F27" s="464">
        <v>15335</v>
      </c>
      <c r="G27" s="455">
        <f t="shared" si="0"/>
        <v>55.154401783982934</v>
      </c>
      <c r="H27" s="448"/>
      <c r="I27" s="448"/>
      <c r="J27" s="448"/>
      <c r="K27" s="448"/>
      <c r="L27" s="448"/>
      <c r="M27" s="448"/>
    </row>
    <row r="28" spans="1:13" ht="15" customHeight="1">
      <c r="A28" s="459">
        <v>25</v>
      </c>
      <c r="B28" s="466" t="s">
        <v>215</v>
      </c>
      <c r="C28" s="467">
        <v>5150</v>
      </c>
      <c r="D28" s="467">
        <v>2672</v>
      </c>
      <c r="E28" s="467">
        <v>3572</v>
      </c>
      <c r="F28" s="467">
        <v>909</v>
      </c>
      <c r="G28" s="468">
        <f t="shared" si="0"/>
        <v>69.35922330097087</v>
      </c>
      <c r="H28" s="448"/>
      <c r="I28" s="448"/>
      <c r="J28" s="448"/>
      <c r="K28" s="448"/>
      <c r="L28" s="448"/>
      <c r="M28" s="448"/>
    </row>
    <row r="29" spans="1:13" s="470" customFormat="1" ht="15" customHeight="1">
      <c r="A29" s="452"/>
      <c r="B29" s="453" t="s">
        <v>0</v>
      </c>
      <c r="C29" s="453">
        <f>SUM(C4:C28)</f>
        <v>1089007</v>
      </c>
      <c r="D29" s="453">
        <f>SUM(D4:D28)</f>
        <v>786758</v>
      </c>
      <c r="E29" s="453">
        <f>SUM(E4:E28)</f>
        <v>733903</v>
      </c>
      <c r="F29" s="453">
        <f>SUM(F4:F28)</f>
        <v>100986</v>
      </c>
      <c r="G29" s="471">
        <f t="shared" si="0"/>
        <v>67.39194513901197</v>
      </c>
      <c r="H29" s="469"/>
      <c r="I29" s="469"/>
      <c r="J29" s="469"/>
      <c r="K29" s="469"/>
      <c r="L29" s="469"/>
      <c r="M29" s="469"/>
    </row>
    <row r="30" spans="1:13" ht="15" customHeight="1">
      <c r="A30" s="449"/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</row>
    <row r="31" spans="1:13" ht="15" customHeight="1">
      <c r="A31" s="449"/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</row>
    <row r="32" spans="1:13" ht="15" customHeight="1">
      <c r="A32" s="449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</row>
    <row r="33" spans="1:13" ht="15" customHeight="1">
      <c r="A33" s="449"/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</row>
    <row r="34" spans="1:13" ht="15" customHeight="1">
      <c r="A34" s="449"/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</row>
    <row r="35" spans="1:13" ht="15" customHeight="1">
      <c r="A35" s="449"/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</row>
    <row r="36" spans="1:13" ht="15" customHeight="1">
      <c r="A36" s="449"/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</row>
    <row r="37" spans="1:13" ht="15" customHeight="1">
      <c r="A37" s="449"/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</row>
    <row r="38" spans="1:13" ht="15" customHeight="1">
      <c r="A38" s="449"/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</row>
    <row r="39" spans="1:13" ht="15" customHeight="1">
      <c r="A39" s="449"/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</row>
    <row r="40" spans="1:13" ht="15" customHeight="1">
      <c r="A40" s="449"/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</row>
    <row r="41" spans="1:13" ht="15" customHeight="1">
      <c r="A41" s="449"/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</row>
    <row r="42" spans="1:13" ht="15" customHeight="1">
      <c r="A42" s="449"/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</row>
    <row r="43" spans="1:13" ht="15" customHeight="1">
      <c r="A43" s="449"/>
      <c r="B43" s="448"/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</row>
    <row r="44" spans="1:13" ht="15" customHeight="1">
      <c r="A44" s="449"/>
      <c r="B44" s="448"/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</row>
    <row r="45" spans="1:13" ht="15" customHeight="1">
      <c r="A45" s="449"/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</row>
    <row r="46" spans="1:13" ht="15" customHeight="1">
      <c r="A46" s="449"/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</row>
    <row r="47" spans="1:13" ht="15" customHeight="1">
      <c r="A47" s="449"/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</row>
    <row r="48" spans="1:13" ht="15" customHeight="1">
      <c r="A48" s="449"/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</row>
    <row r="49" spans="1:13" ht="15" customHeight="1">
      <c r="A49" s="449"/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</row>
    <row r="50" spans="1:13" ht="15" customHeight="1">
      <c r="A50" s="449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</row>
    <row r="51" spans="1:13" ht="15" customHeight="1">
      <c r="A51" s="449"/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</row>
    <row r="52" spans="1:13" ht="15" customHeight="1">
      <c r="A52" s="449"/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</row>
    <row r="53" spans="1:13" ht="15" customHeight="1">
      <c r="A53" s="449"/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</row>
    <row r="54" spans="1:13" ht="15" customHeight="1">
      <c r="A54" s="449"/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</row>
    <row r="55" spans="1:13" ht="15" customHeight="1">
      <c r="A55" s="449"/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</row>
    <row r="56" spans="1:13" ht="15" customHeight="1">
      <c r="A56" s="449"/>
      <c r="B56" s="448"/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</row>
    <row r="57" spans="1:13" ht="15" customHeight="1">
      <c r="A57" s="449"/>
      <c r="B57" s="448"/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8"/>
    </row>
    <row r="58" spans="1:13" ht="15" customHeight="1">
      <c r="A58" s="449"/>
      <c r="B58" s="448"/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</row>
    <row r="59" spans="1:13" ht="15" customHeight="1">
      <c r="A59" s="449"/>
      <c r="B59" s="448"/>
      <c r="C59" s="448"/>
      <c r="D59" s="448"/>
      <c r="E59" s="448"/>
      <c r="F59" s="448"/>
      <c r="G59" s="448"/>
      <c r="H59" s="448"/>
      <c r="I59" s="448"/>
      <c r="J59" s="448"/>
      <c r="K59" s="448"/>
      <c r="L59" s="448"/>
      <c r="M59" s="448"/>
    </row>
    <row r="60" spans="1:13" ht="15" customHeight="1">
      <c r="A60" s="449"/>
      <c r="B60" s="448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</row>
    <row r="61" spans="1:13" ht="15" customHeight="1">
      <c r="A61" s="449"/>
      <c r="B61" s="448"/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</row>
    <row r="62" spans="1:13" ht="15" customHeight="1">
      <c r="A62" s="449"/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</row>
    <row r="63" spans="1:13" ht="15" customHeight="1">
      <c r="A63" s="449"/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</row>
    <row r="64" spans="1:13" ht="15" customHeight="1">
      <c r="A64" s="449"/>
      <c r="B64" s="448"/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8"/>
    </row>
    <row r="65" spans="1:13" ht="15" customHeight="1">
      <c r="A65" s="449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</row>
    <row r="66" spans="1:13" ht="15" customHeight="1">
      <c r="A66" s="449"/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</row>
    <row r="67" spans="1:13" ht="15" customHeight="1">
      <c r="A67" s="449"/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</row>
    <row r="68" spans="1:13" ht="15" customHeight="1">
      <c r="A68" s="449"/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8"/>
    </row>
    <row r="69" spans="1:13" ht="15" customHeight="1">
      <c r="A69" s="449"/>
      <c r="B69" s="448"/>
      <c r="C69" s="448"/>
      <c r="D69" s="448"/>
      <c r="E69" s="448"/>
      <c r="F69" s="448"/>
      <c r="G69" s="448"/>
      <c r="H69" s="448"/>
      <c r="I69" s="448"/>
      <c r="J69" s="448"/>
      <c r="K69" s="448"/>
      <c r="L69" s="448"/>
      <c r="M69" s="448"/>
    </row>
    <row r="70" spans="1:13" ht="15" customHeight="1">
      <c r="A70" s="449"/>
      <c r="B70" s="448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</row>
    <row r="71" spans="1:13" ht="15" customHeight="1">
      <c r="A71" s="449"/>
      <c r="B71" s="448"/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</row>
    <row r="72" spans="1:13" ht="15" customHeight="1">
      <c r="A72" s="449"/>
      <c r="B72" s="448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</row>
    <row r="73" spans="1:13" ht="15" customHeight="1">
      <c r="A73" s="449"/>
      <c r="B73" s="448"/>
      <c r="C73" s="448"/>
      <c r="D73" s="448"/>
      <c r="E73" s="448"/>
      <c r="F73" s="448"/>
      <c r="G73" s="448"/>
      <c r="H73" s="448"/>
      <c r="I73" s="448"/>
      <c r="J73" s="448"/>
      <c r="K73" s="448"/>
      <c r="L73" s="448"/>
      <c r="M73" s="448"/>
    </row>
    <row r="74" spans="1:13" ht="15" customHeight="1">
      <c r="A74" s="449"/>
      <c r="B74" s="448"/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</row>
    <row r="75" spans="1:13" ht="15" customHeight="1">
      <c r="A75" s="449"/>
      <c r="B75" s="448"/>
      <c r="C75" s="448"/>
      <c r="D75" s="448"/>
      <c r="E75" s="448"/>
      <c r="F75" s="448"/>
      <c r="G75" s="448"/>
      <c r="H75" s="448"/>
      <c r="I75" s="448"/>
      <c r="J75" s="448"/>
      <c r="K75" s="448"/>
      <c r="L75" s="448"/>
      <c r="M75" s="448"/>
    </row>
    <row r="76" spans="1:13" ht="15" customHeight="1">
      <c r="A76" s="449"/>
      <c r="B76" s="448"/>
      <c r="C76" s="448"/>
      <c r="D76" s="448"/>
      <c r="E76" s="448"/>
      <c r="F76" s="448"/>
      <c r="G76" s="448"/>
      <c r="H76" s="448"/>
      <c r="I76" s="448"/>
      <c r="J76" s="448"/>
      <c r="K76" s="448"/>
      <c r="L76" s="448"/>
      <c r="M76" s="448"/>
    </row>
    <row r="77" spans="1:13" ht="15" customHeight="1">
      <c r="A77" s="449"/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</row>
  </sheetData>
  <sheetProtection/>
  <mergeCells count="2">
    <mergeCell ref="A1:G1"/>
    <mergeCell ref="A2:G2"/>
  </mergeCells>
  <conditionalFormatting sqref="B4">
    <cfRule type="duplicateValues" priority="7" dxfId="119">
      <formula>AND(COUNTIF($B$4:$B$4,B4)&gt;1,NOT(ISBLANK(B4)))</formula>
    </cfRule>
  </conditionalFormatting>
  <conditionalFormatting sqref="B17">
    <cfRule type="duplicateValues" priority="4" dxfId="119">
      <formula>AND(COUNTIF($B$17:$B$17,B17)&gt;1,NOT(ISBLANK(B17)))</formula>
    </cfRule>
  </conditionalFormatting>
  <conditionalFormatting sqref="B26">
    <cfRule type="duplicateValues" priority="3" dxfId="119">
      <formula>AND(COUNTIF($B$26:$B$26,B26)&gt;1,NOT(ISBLANK(B26)))</formula>
    </cfRule>
  </conditionalFormatting>
  <conditionalFormatting sqref="G1:G65536">
    <cfRule type="cellIs" priority="2" dxfId="120" operator="greaterThan" stopIfTrue="1">
      <formula>100</formula>
    </cfRule>
  </conditionalFormatting>
  <conditionalFormatting sqref="J12">
    <cfRule type="cellIs" priority="1" dxfId="12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31"/>
  <sheetViews>
    <sheetView view="pageBreakPreview" zoomScale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3" sqref="L13"/>
    </sheetView>
  </sheetViews>
  <sheetFormatPr defaultColWidth="9.140625" defaultRowHeight="12.75"/>
  <cols>
    <col min="1" max="1" width="4.28125" style="375" customWidth="1"/>
    <col min="2" max="2" width="38.140625" style="48" bestFit="1" customWidth="1"/>
    <col min="3" max="16384" width="9.140625" style="48" customWidth="1"/>
  </cols>
  <sheetData>
    <row r="1" spans="1:10" ht="14.25">
      <c r="A1" s="577" t="s">
        <v>165</v>
      </c>
      <c r="B1" s="577"/>
      <c r="C1" s="577"/>
      <c r="D1" s="577"/>
      <c r="E1" s="577"/>
      <c r="F1" s="577"/>
      <c r="G1" s="577"/>
      <c r="H1" s="577"/>
      <c r="I1" s="577"/>
      <c r="J1" s="577"/>
    </row>
    <row r="2" spans="1:10" ht="15.75">
      <c r="A2" s="570" t="s">
        <v>103</v>
      </c>
      <c r="B2" s="570"/>
      <c r="C2" s="570"/>
      <c r="D2" s="570"/>
      <c r="E2" s="570"/>
      <c r="F2" s="570"/>
      <c r="G2" s="570"/>
      <c r="H2" s="570"/>
      <c r="I2" s="570"/>
      <c r="J2" s="570"/>
    </row>
    <row r="3" spans="1:10" ht="14.25">
      <c r="A3" s="13"/>
      <c r="B3" s="14"/>
      <c r="C3" s="15"/>
      <c r="D3" s="16"/>
      <c r="E3" s="16"/>
      <c r="F3" s="16"/>
      <c r="G3" s="16"/>
      <c r="H3" s="16"/>
      <c r="I3" s="682" t="s">
        <v>187</v>
      </c>
      <c r="J3" s="682"/>
    </row>
    <row r="4" spans="1:10" ht="14.25">
      <c r="A4" s="683" t="s">
        <v>3</v>
      </c>
      <c r="B4" s="685" t="s">
        <v>4</v>
      </c>
      <c r="C4" s="686" t="s">
        <v>41</v>
      </c>
      <c r="D4" s="686"/>
      <c r="E4" s="686"/>
      <c r="F4" s="686"/>
      <c r="G4" s="687" t="s">
        <v>37</v>
      </c>
      <c r="H4" s="687"/>
      <c r="I4" s="687"/>
      <c r="J4" s="687"/>
    </row>
    <row r="5" spans="1:10" ht="28.5">
      <c r="A5" s="684"/>
      <c r="B5" s="684"/>
      <c r="C5" s="379" t="s">
        <v>38</v>
      </c>
      <c r="D5" s="379" t="s">
        <v>39</v>
      </c>
      <c r="E5" s="379" t="s">
        <v>40</v>
      </c>
      <c r="F5" s="379" t="s">
        <v>2</v>
      </c>
      <c r="G5" s="380" t="s">
        <v>38</v>
      </c>
      <c r="H5" s="380" t="s">
        <v>39</v>
      </c>
      <c r="I5" s="381" t="s">
        <v>40</v>
      </c>
      <c r="J5" s="382" t="s">
        <v>2</v>
      </c>
    </row>
    <row r="6" spans="1:10" ht="15" customHeight="1">
      <c r="A6" s="272">
        <v>1</v>
      </c>
      <c r="B6" s="376" t="s">
        <v>189</v>
      </c>
      <c r="C6" s="376">
        <v>4</v>
      </c>
      <c r="D6" s="376">
        <v>10</v>
      </c>
      <c r="E6" s="376">
        <v>5</v>
      </c>
      <c r="F6" s="376">
        <f>C6+D6+E6</f>
        <v>19</v>
      </c>
      <c r="G6" s="376">
        <v>0</v>
      </c>
      <c r="H6" s="376">
        <v>2</v>
      </c>
      <c r="I6" s="376">
        <v>1</v>
      </c>
      <c r="J6" s="376">
        <f>G6+H6+I6</f>
        <v>3</v>
      </c>
    </row>
    <row r="7" spans="1:10" ht="15" customHeight="1">
      <c r="A7" s="272">
        <v>2</v>
      </c>
      <c r="B7" s="376" t="s">
        <v>202</v>
      </c>
      <c r="C7" s="376">
        <v>0</v>
      </c>
      <c r="D7" s="376">
        <v>3</v>
      </c>
      <c r="E7" s="376">
        <v>7</v>
      </c>
      <c r="F7" s="376">
        <f aca="true" t="shared" si="0" ref="F7:F30">C7+D7+E7</f>
        <v>10</v>
      </c>
      <c r="G7" s="376">
        <v>0</v>
      </c>
      <c r="H7" s="376">
        <v>3</v>
      </c>
      <c r="I7" s="376">
        <v>7</v>
      </c>
      <c r="J7" s="376">
        <f aca="true" t="shared" si="1" ref="J7:J30">G7+H7+I7</f>
        <v>10</v>
      </c>
    </row>
    <row r="8" spans="1:10" ht="15" customHeight="1">
      <c r="A8" s="272">
        <v>3</v>
      </c>
      <c r="B8" s="376" t="s">
        <v>211</v>
      </c>
      <c r="C8" s="376">
        <v>1</v>
      </c>
      <c r="D8" s="376">
        <v>5</v>
      </c>
      <c r="E8" s="376">
        <v>11</v>
      </c>
      <c r="F8" s="376">
        <f t="shared" si="0"/>
        <v>17</v>
      </c>
      <c r="G8" s="376">
        <v>1</v>
      </c>
      <c r="H8" s="376">
        <v>4</v>
      </c>
      <c r="I8" s="376">
        <v>7</v>
      </c>
      <c r="J8" s="376">
        <f t="shared" si="1"/>
        <v>12</v>
      </c>
    </row>
    <row r="9" spans="1:10" ht="15" customHeight="1">
      <c r="A9" s="272">
        <v>4</v>
      </c>
      <c r="B9" s="376" t="s">
        <v>220</v>
      </c>
      <c r="C9" s="376">
        <v>10</v>
      </c>
      <c r="D9" s="376">
        <v>8</v>
      </c>
      <c r="E9" s="376">
        <v>10</v>
      </c>
      <c r="F9" s="376">
        <f t="shared" si="0"/>
        <v>28</v>
      </c>
      <c r="G9" s="376">
        <v>0</v>
      </c>
      <c r="H9" s="376">
        <v>2</v>
      </c>
      <c r="I9" s="376">
        <v>3</v>
      </c>
      <c r="J9" s="376">
        <f t="shared" si="1"/>
        <v>5</v>
      </c>
    </row>
    <row r="10" spans="1:10" ht="15" customHeight="1">
      <c r="A10" s="272">
        <v>5</v>
      </c>
      <c r="B10" s="376" t="s">
        <v>213</v>
      </c>
      <c r="C10" s="376">
        <v>22</v>
      </c>
      <c r="D10" s="376">
        <v>15</v>
      </c>
      <c r="E10" s="376">
        <v>2</v>
      </c>
      <c r="F10" s="376">
        <f t="shared" si="0"/>
        <v>39</v>
      </c>
      <c r="G10" s="376">
        <v>8</v>
      </c>
      <c r="H10" s="376">
        <v>3</v>
      </c>
      <c r="I10" s="376">
        <v>2</v>
      </c>
      <c r="J10" s="376">
        <f t="shared" si="1"/>
        <v>13</v>
      </c>
    </row>
    <row r="11" spans="1:10" ht="15" customHeight="1">
      <c r="A11" s="272">
        <v>6</v>
      </c>
      <c r="B11" s="376" t="s">
        <v>198</v>
      </c>
      <c r="C11" s="376">
        <v>1</v>
      </c>
      <c r="D11" s="376">
        <v>7</v>
      </c>
      <c r="E11" s="376">
        <v>1</v>
      </c>
      <c r="F11" s="376">
        <f t="shared" si="0"/>
        <v>9</v>
      </c>
      <c r="G11" s="376">
        <v>1</v>
      </c>
      <c r="H11" s="376">
        <v>7</v>
      </c>
      <c r="I11" s="376">
        <v>1</v>
      </c>
      <c r="J11" s="376">
        <f t="shared" si="1"/>
        <v>9</v>
      </c>
    </row>
    <row r="12" spans="1:10" ht="15" customHeight="1">
      <c r="A12" s="272">
        <v>7</v>
      </c>
      <c r="B12" s="376" t="s">
        <v>222</v>
      </c>
      <c r="C12" s="376">
        <v>2</v>
      </c>
      <c r="D12" s="376">
        <v>2</v>
      </c>
      <c r="E12" s="376">
        <v>6</v>
      </c>
      <c r="F12" s="376">
        <f t="shared" si="0"/>
        <v>10</v>
      </c>
      <c r="G12" s="376">
        <v>0</v>
      </c>
      <c r="H12" s="376">
        <v>0</v>
      </c>
      <c r="I12" s="376">
        <v>1</v>
      </c>
      <c r="J12" s="376">
        <f t="shared" si="1"/>
        <v>1</v>
      </c>
    </row>
    <row r="13" spans="1:10" ht="15" customHeight="1">
      <c r="A13" s="272">
        <v>8</v>
      </c>
      <c r="B13" s="376" t="s">
        <v>191</v>
      </c>
      <c r="C13" s="376">
        <v>3</v>
      </c>
      <c r="D13" s="376">
        <v>4</v>
      </c>
      <c r="E13" s="376">
        <v>2</v>
      </c>
      <c r="F13" s="376">
        <f t="shared" si="0"/>
        <v>9</v>
      </c>
      <c r="G13" s="376">
        <v>1</v>
      </c>
      <c r="H13" s="376">
        <v>2</v>
      </c>
      <c r="I13" s="376">
        <v>1</v>
      </c>
      <c r="J13" s="376">
        <f t="shared" si="1"/>
        <v>4</v>
      </c>
    </row>
    <row r="14" spans="1:10" ht="15" customHeight="1">
      <c r="A14" s="272">
        <v>9</v>
      </c>
      <c r="B14" s="376" t="s">
        <v>223</v>
      </c>
      <c r="C14" s="376">
        <v>4</v>
      </c>
      <c r="D14" s="376">
        <v>8</v>
      </c>
      <c r="E14" s="376">
        <v>12</v>
      </c>
      <c r="F14" s="376">
        <f t="shared" si="0"/>
        <v>24</v>
      </c>
      <c r="G14" s="376">
        <v>1</v>
      </c>
      <c r="H14" s="376">
        <v>0</v>
      </c>
      <c r="I14" s="376">
        <v>2</v>
      </c>
      <c r="J14" s="376">
        <f t="shared" si="1"/>
        <v>3</v>
      </c>
    </row>
    <row r="15" spans="1:10" ht="15" customHeight="1">
      <c r="A15" s="272">
        <v>10</v>
      </c>
      <c r="B15" s="376" t="s">
        <v>214</v>
      </c>
      <c r="C15" s="376">
        <v>3</v>
      </c>
      <c r="D15" s="376">
        <v>6</v>
      </c>
      <c r="E15" s="376">
        <v>3</v>
      </c>
      <c r="F15" s="376">
        <f t="shared" si="0"/>
        <v>12</v>
      </c>
      <c r="G15" s="376">
        <v>0</v>
      </c>
      <c r="H15" s="376">
        <v>5</v>
      </c>
      <c r="I15" s="376">
        <v>0</v>
      </c>
      <c r="J15" s="376">
        <f t="shared" si="1"/>
        <v>5</v>
      </c>
    </row>
    <row r="16" spans="1:10" ht="15" customHeight="1">
      <c r="A16" s="272">
        <v>11</v>
      </c>
      <c r="B16" s="376" t="s">
        <v>200</v>
      </c>
      <c r="C16" s="376">
        <v>0</v>
      </c>
      <c r="D16" s="376">
        <v>11</v>
      </c>
      <c r="E16" s="376">
        <v>9</v>
      </c>
      <c r="F16" s="376">
        <f t="shared" si="0"/>
        <v>20</v>
      </c>
      <c r="G16" s="376">
        <v>0</v>
      </c>
      <c r="H16" s="376">
        <v>0</v>
      </c>
      <c r="I16" s="376">
        <v>0</v>
      </c>
      <c r="J16" s="376">
        <f t="shared" si="1"/>
        <v>0</v>
      </c>
    </row>
    <row r="17" spans="1:10" ht="15" customHeight="1">
      <c r="A17" s="272">
        <v>12</v>
      </c>
      <c r="B17" s="376" t="s">
        <v>333</v>
      </c>
      <c r="C17" s="376">
        <v>2</v>
      </c>
      <c r="D17" s="376">
        <v>3</v>
      </c>
      <c r="E17" s="376">
        <v>5</v>
      </c>
      <c r="F17" s="376">
        <f t="shared" si="0"/>
        <v>10</v>
      </c>
      <c r="G17" s="376">
        <v>3</v>
      </c>
      <c r="H17" s="376">
        <v>3</v>
      </c>
      <c r="I17" s="376">
        <v>4</v>
      </c>
      <c r="J17" s="376">
        <f t="shared" si="1"/>
        <v>10</v>
      </c>
    </row>
    <row r="18" spans="1:10" ht="15" customHeight="1">
      <c r="A18" s="272">
        <v>13</v>
      </c>
      <c r="B18" s="376" t="s">
        <v>333</v>
      </c>
      <c r="C18" s="376">
        <v>2</v>
      </c>
      <c r="D18" s="376">
        <v>3</v>
      </c>
      <c r="E18" s="376">
        <v>5</v>
      </c>
      <c r="F18" s="376">
        <f t="shared" si="0"/>
        <v>10</v>
      </c>
      <c r="G18" s="376">
        <v>3</v>
      </c>
      <c r="H18" s="376">
        <v>3</v>
      </c>
      <c r="I18" s="376">
        <v>4</v>
      </c>
      <c r="J18" s="376">
        <f t="shared" si="1"/>
        <v>10</v>
      </c>
    </row>
    <row r="19" spans="1:10" ht="15" customHeight="1">
      <c r="A19" s="272">
        <v>14</v>
      </c>
      <c r="B19" s="376" t="s">
        <v>195</v>
      </c>
      <c r="C19" s="376">
        <v>2</v>
      </c>
      <c r="D19" s="376">
        <v>8</v>
      </c>
      <c r="E19" s="376">
        <v>3</v>
      </c>
      <c r="F19" s="376">
        <f t="shared" si="0"/>
        <v>13</v>
      </c>
      <c r="G19" s="376">
        <v>0</v>
      </c>
      <c r="H19" s="376">
        <v>0</v>
      </c>
      <c r="I19" s="376">
        <v>3</v>
      </c>
      <c r="J19" s="376">
        <f t="shared" si="1"/>
        <v>3</v>
      </c>
    </row>
    <row r="20" spans="1:10" ht="15" customHeight="1">
      <c r="A20" s="272">
        <v>15</v>
      </c>
      <c r="B20" s="376" t="s">
        <v>192</v>
      </c>
      <c r="C20" s="376">
        <v>0</v>
      </c>
      <c r="D20" s="376">
        <v>0</v>
      </c>
      <c r="E20" s="376">
        <v>0</v>
      </c>
      <c r="F20" s="376">
        <f t="shared" si="0"/>
        <v>0</v>
      </c>
      <c r="G20" s="376">
        <v>0</v>
      </c>
      <c r="H20" s="376">
        <v>0</v>
      </c>
      <c r="I20" s="376">
        <v>0</v>
      </c>
      <c r="J20" s="376">
        <f t="shared" si="1"/>
        <v>0</v>
      </c>
    </row>
    <row r="21" spans="1:10" ht="15" customHeight="1">
      <c r="A21" s="272">
        <v>16</v>
      </c>
      <c r="B21" s="376" t="s">
        <v>216</v>
      </c>
      <c r="C21" s="376">
        <v>2</v>
      </c>
      <c r="D21" s="376">
        <v>2</v>
      </c>
      <c r="E21" s="376">
        <v>2</v>
      </c>
      <c r="F21" s="376">
        <f t="shared" si="0"/>
        <v>6</v>
      </c>
      <c r="G21" s="376">
        <v>0</v>
      </c>
      <c r="H21" s="376">
        <v>0</v>
      </c>
      <c r="I21" s="376">
        <v>0</v>
      </c>
      <c r="J21" s="376">
        <f t="shared" si="1"/>
        <v>0</v>
      </c>
    </row>
    <row r="22" spans="1:10" ht="15" customHeight="1">
      <c r="A22" s="272">
        <v>17</v>
      </c>
      <c r="B22" s="376" t="s">
        <v>380</v>
      </c>
      <c r="C22" s="376">
        <v>23</v>
      </c>
      <c r="D22" s="376">
        <v>0</v>
      </c>
      <c r="E22" s="376">
        <v>1</v>
      </c>
      <c r="F22" s="376">
        <f t="shared" si="0"/>
        <v>24</v>
      </c>
      <c r="G22" s="376">
        <v>15</v>
      </c>
      <c r="H22" s="376">
        <v>0</v>
      </c>
      <c r="I22" s="376">
        <v>1</v>
      </c>
      <c r="J22" s="376">
        <f t="shared" si="1"/>
        <v>16</v>
      </c>
    </row>
    <row r="23" spans="1:10" ht="15" customHeight="1">
      <c r="A23" s="272">
        <v>18</v>
      </c>
      <c r="B23" s="376" t="s">
        <v>357</v>
      </c>
      <c r="C23" s="376">
        <v>10</v>
      </c>
      <c r="D23" s="376">
        <v>7</v>
      </c>
      <c r="E23" s="376">
        <v>8</v>
      </c>
      <c r="F23" s="376">
        <f t="shared" si="0"/>
        <v>25</v>
      </c>
      <c r="G23" s="376">
        <v>10</v>
      </c>
      <c r="H23" s="376">
        <v>4</v>
      </c>
      <c r="I23" s="376">
        <v>5</v>
      </c>
      <c r="J23" s="376">
        <f t="shared" si="1"/>
        <v>19</v>
      </c>
    </row>
    <row r="24" spans="1:10" ht="15" customHeight="1">
      <c r="A24" s="272">
        <v>19</v>
      </c>
      <c r="B24" s="376" t="s">
        <v>302</v>
      </c>
      <c r="C24" s="376">
        <v>4</v>
      </c>
      <c r="D24" s="376">
        <v>2</v>
      </c>
      <c r="E24" s="376">
        <v>6</v>
      </c>
      <c r="F24" s="376">
        <f t="shared" si="0"/>
        <v>12</v>
      </c>
      <c r="G24" s="376">
        <v>1</v>
      </c>
      <c r="H24" s="376">
        <v>0</v>
      </c>
      <c r="I24" s="376">
        <v>3</v>
      </c>
      <c r="J24" s="376">
        <f t="shared" si="1"/>
        <v>4</v>
      </c>
    </row>
    <row r="25" spans="1:10" ht="15" customHeight="1">
      <c r="A25" s="272">
        <v>20</v>
      </c>
      <c r="B25" s="376" t="s">
        <v>197</v>
      </c>
      <c r="C25" s="376">
        <v>1</v>
      </c>
      <c r="D25" s="376">
        <v>0</v>
      </c>
      <c r="E25" s="376">
        <v>0</v>
      </c>
      <c r="F25" s="376">
        <f t="shared" si="0"/>
        <v>1</v>
      </c>
      <c r="G25" s="376">
        <v>0</v>
      </c>
      <c r="H25" s="376">
        <v>0</v>
      </c>
      <c r="I25" s="376">
        <v>0</v>
      </c>
      <c r="J25" s="376">
        <f t="shared" si="1"/>
        <v>0</v>
      </c>
    </row>
    <row r="26" spans="1:10" ht="15" customHeight="1">
      <c r="A26" s="272">
        <v>21</v>
      </c>
      <c r="B26" s="376" t="s">
        <v>359</v>
      </c>
      <c r="C26" s="376">
        <v>0</v>
      </c>
      <c r="D26" s="376">
        <v>1</v>
      </c>
      <c r="E26" s="376">
        <v>0</v>
      </c>
      <c r="F26" s="376">
        <f t="shared" si="0"/>
        <v>1</v>
      </c>
      <c r="G26" s="376">
        <v>0</v>
      </c>
      <c r="H26" s="376">
        <v>1</v>
      </c>
      <c r="I26" s="376">
        <v>0</v>
      </c>
      <c r="J26" s="376">
        <f t="shared" si="1"/>
        <v>1</v>
      </c>
    </row>
    <row r="27" spans="1:10" ht="15" customHeight="1">
      <c r="A27" s="272">
        <v>22</v>
      </c>
      <c r="B27" s="376" t="s">
        <v>229</v>
      </c>
      <c r="C27" s="376">
        <v>4</v>
      </c>
      <c r="D27" s="376">
        <v>1</v>
      </c>
      <c r="E27" s="376">
        <v>17</v>
      </c>
      <c r="F27" s="376">
        <f t="shared" si="0"/>
        <v>22</v>
      </c>
      <c r="G27" s="376">
        <v>3</v>
      </c>
      <c r="H27" s="376">
        <v>0</v>
      </c>
      <c r="I27" s="376">
        <v>3</v>
      </c>
      <c r="J27" s="376">
        <f t="shared" si="1"/>
        <v>6</v>
      </c>
    </row>
    <row r="28" spans="1:10" ht="15" customHeight="1">
      <c r="A28" s="272">
        <v>23</v>
      </c>
      <c r="B28" s="376" t="s">
        <v>219</v>
      </c>
      <c r="C28" s="376">
        <v>0</v>
      </c>
      <c r="D28" s="376">
        <v>0</v>
      </c>
      <c r="E28" s="376">
        <v>2</v>
      </c>
      <c r="F28" s="376">
        <f t="shared" si="0"/>
        <v>2</v>
      </c>
      <c r="G28" s="376">
        <v>0</v>
      </c>
      <c r="H28" s="376">
        <v>0</v>
      </c>
      <c r="I28" s="376">
        <v>0</v>
      </c>
      <c r="J28" s="376">
        <f t="shared" si="1"/>
        <v>0</v>
      </c>
    </row>
    <row r="29" spans="1:10" ht="15" customHeight="1">
      <c r="A29" s="272">
        <v>24</v>
      </c>
      <c r="B29" s="376" t="s">
        <v>226</v>
      </c>
      <c r="C29" s="376">
        <v>4</v>
      </c>
      <c r="D29" s="376">
        <v>9</v>
      </c>
      <c r="E29" s="376">
        <v>5</v>
      </c>
      <c r="F29" s="376">
        <f t="shared" si="0"/>
        <v>18</v>
      </c>
      <c r="G29" s="376">
        <v>0</v>
      </c>
      <c r="H29" s="376">
        <v>1</v>
      </c>
      <c r="I29" s="376">
        <v>0</v>
      </c>
      <c r="J29" s="376">
        <f t="shared" si="1"/>
        <v>1</v>
      </c>
    </row>
    <row r="30" spans="1:10" ht="15" customHeight="1">
      <c r="A30" s="272">
        <v>25</v>
      </c>
      <c r="B30" s="376" t="s">
        <v>215</v>
      </c>
      <c r="C30" s="376">
        <v>2</v>
      </c>
      <c r="D30" s="376">
        <v>4</v>
      </c>
      <c r="E30" s="376">
        <v>2</v>
      </c>
      <c r="F30" s="376">
        <f t="shared" si="0"/>
        <v>8</v>
      </c>
      <c r="G30" s="376">
        <v>1</v>
      </c>
      <c r="H30" s="376">
        <v>1</v>
      </c>
      <c r="I30" s="376">
        <v>1</v>
      </c>
      <c r="J30" s="376">
        <f t="shared" si="1"/>
        <v>3</v>
      </c>
    </row>
    <row r="31" spans="1:10" s="378" customFormat="1" ht="14.25">
      <c r="A31" s="377"/>
      <c r="B31" s="237" t="s">
        <v>0</v>
      </c>
      <c r="C31" s="237">
        <f>SUM(C6:C30)</f>
        <v>106</v>
      </c>
      <c r="D31" s="237">
        <f aca="true" t="shared" si="2" ref="D31:J31">SUM(D6:D30)</f>
        <v>119</v>
      </c>
      <c r="E31" s="237">
        <f t="shared" si="2"/>
        <v>124</v>
      </c>
      <c r="F31" s="237">
        <f t="shared" si="2"/>
        <v>349</v>
      </c>
      <c r="G31" s="237">
        <f t="shared" si="2"/>
        <v>48</v>
      </c>
      <c r="H31" s="237">
        <f t="shared" si="2"/>
        <v>41</v>
      </c>
      <c r="I31" s="237">
        <f t="shared" si="2"/>
        <v>49</v>
      </c>
      <c r="J31" s="237">
        <f t="shared" si="2"/>
        <v>138</v>
      </c>
    </row>
  </sheetData>
  <sheetProtection/>
  <mergeCells count="7">
    <mergeCell ref="A1:J1"/>
    <mergeCell ref="A2:J2"/>
    <mergeCell ref="I3:J3"/>
    <mergeCell ref="A4:A5"/>
    <mergeCell ref="B4:B5"/>
    <mergeCell ref="C4:F4"/>
    <mergeCell ref="G4:J4"/>
  </mergeCells>
  <printOptions/>
  <pageMargins left="0.7" right="0.7" top="0.75" bottom="0.75" header="0.3" footer="0.3"/>
  <pageSetup horizontalDpi="600" verticalDpi="600" orientation="portrait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9" sqref="N9"/>
    </sheetView>
  </sheetViews>
  <sheetFormatPr defaultColWidth="9.140625" defaultRowHeight="12.75"/>
  <cols>
    <col min="1" max="1" width="5.57421875" style="531" customWidth="1"/>
    <col min="2" max="2" width="25.421875" style="520" customWidth="1"/>
    <col min="3" max="3" width="10.57421875" style="520" customWidth="1"/>
    <col min="4" max="4" width="9.140625" style="532" customWidth="1"/>
    <col min="5" max="5" width="10.140625" style="520" customWidth="1"/>
    <col min="6" max="6" width="9.140625" style="532" customWidth="1"/>
    <col min="7" max="7" width="9.8515625" style="520" bestFit="1" customWidth="1"/>
    <col min="8" max="8" width="9.140625" style="532" customWidth="1"/>
    <col min="9" max="9" width="9.8515625" style="520" bestFit="1" customWidth="1"/>
    <col min="10" max="10" width="13.00390625" style="532" customWidth="1"/>
    <col min="11" max="16384" width="9.140625" style="520" customWidth="1"/>
  </cols>
  <sheetData>
    <row r="1" spans="1:10" ht="15">
      <c r="A1" s="688" t="s">
        <v>523</v>
      </c>
      <c r="B1" s="688"/>
      <c r="C1" s="688"/>
      <c r="D1" s="688"/>
      <c r="E1" s="688"/>
      <c r="F1" s="688"/>
      <c r="G1" s="688"/>
      <c r="H1" s="688"/>
      <c r="I1" s="688"/>
      <c r="J1" s="688"/>
    </row>
    <row r="2" spans="1:10" ht="15">
      <c r="A2" s="521"/>
      <c r="B2" s="522" t="s">
        <v>534</v>
      </c>
      <c r="C2" s="688" t="s">
        <v>524</v>
      </c>
      <c r="D2" s="688"/>
      <c r="E2" s="688"/>
      <c r="F2" s="688"/>
      <c r="G2" s="688" t="s">
        <v>525</v>
      </c>
      <c r="H2" s="688"/>
      <c r="I2" s="688"/>
      <c r="J2" s="523" t="s">
        <v>526</v>
      </c>
    </row>
    <row r="3" spans="1:10" ht="34.5" customHeight="1">
      <c r="A3" s="524" t="s">
        <v>527</v>
      </c>
      <c r="B3" s="525" t="s">
        <v>528</v>
      </c>
      <c r="C3" s="689" t="s">
        <v>529</v>
      </c>
      <c r="D3" s="689"/>
      <c r="E3" s="689" t="s">
        <v>530</v>
      </c>
      <c r="F3" s="689"/>
      <c r="G3" s="689" t="s">
        <v>529</v>
      </c>
      <c r="H3" s="689"/>
      <c r="I3" s="689" t="s">
        <v>530</v>
      </c>
      <c r="J3" s="689"/>
    </row>
    <row r="4" spans="1:10" ht="21.75" customHeight="1">
      <c r="A4" s="526"/>
      <c r="B4" s="432"/>
      <c r="C4" s="526" t="s">
        <v>531</v>
      </c>
      <c r="D4" s="527" t="s">
        <v>24</v>
      </c>
      <c r="E4" s="526" t="s">
        <v>531</v>
      </c>
      <c r="F4" s="527" t="s">
        <v>24</v>
      </c>
      <c r="G4" s="526" t="s">
        <v>531</v>
      </c>
      <c r="H4" s="527" t="s">
        <v>24</v>
      </c>
      <c r="I4" s="526" t="s">
        <v>531</v>
      </c>
      <c r="J4" s="527" t="s">
        <v>24</v>
      </c>
    </row>
    <row r="5" spans="1:10" ht="15">
      <c r="A5" s="528">
        <v>1</v>
      </c>
      <c r="B5" s="529" t="s">
        <v>251</v>
      </c>
      <c r="C5" s="529">
        <v>5727</v>
      </c>
      <c r="D5" s="530">
        <v>94.81</v>
      </c>
      <c r="E5" s="529">
        <v>2617</v>
      </c>
      <c r="F5" s="530">
        <v>19.9</v>
      </c>
      <c r="G5" s="529">
        <v>10088</v>
      </c>
      <c r="H5" s="530">
        <v>116.24</v>
      </c>
      <c r="I5" s="529">
        <v>4563</v>
      </c>
      <c r="J5" s="530">
        <v>27.68</v>
      </c>
    </row>
    <row r="6" spans="1:10" ht="15">
      <c r="A6" s="528">
        <v>2</v>
      </c>
      <c r="B6" s="529" t="s">
        <v>252</v>
      </c>
      <c r="C6" s="529">
        <v>0</v>
      </c>
      <c r="D6" s="530">
        <v>0</v>
      </c>
      <c r="E6" s="529">
        <v>0</v>
      </c>
      <c r="F6" s="530">
        <v>0</v>
      </c>
      <c r="G6" s="529">
        <v>0</v>
      </c>
      <c r="H6" s="530">
        <v>0</v>
      </c>
      <c r="I6" s="529">
        <v>0</v>
      </c>
      <c r="J6" s="530">
        <v>0</v>
      </c>
    </row>
    <row r="7" spans="1:10" ht="15">
      <c r="A7" s="528">
        <v>3</v>
      </c>
      <c r="B7" s="529" t="s">
        <v>253</v>
      </c>
      <c r="C7" s="529">
        <v>2758</v>
      </c>
      <c r="D7" s="530">
        <v>30.78</v>
      </c>
      <c r="E7" s="529">
        <v>0</v>
      </c>
      <c r="F7" s="530">
        <v>0</v>
      </c>
      <c r="G7" s="529">
        <v>0</v>
      </c>
      <c r="H7" s="530">
        <v>0</v>
      </c>
      <c r="I7" s="529">
        <v>0</v>
      </c>
      <c r="J7" s="530">
        <v>0</v>
      </c>
    </row>
    <row r="8" spans="1:10" ht="15">
      <c r="A8" s="528">
        <v>4</v>
      </c>
      <c r="B8" s="529" t="s">
        <v>254</v>
      </c>
      <c r="C8" s="529">
        <v>2931</v>
      </c>
      <c r="D8" s="530">
        <v>58.68</v>
      </c>
      <c r="E8" s="529">
        <v>2931</v>
      </c>
      <c r="F8" s="530">
        <v>41.07</v>
      </c>
      <c r="G8" s="529">
        <v>2602</v>
      </c>
      <c r="H8" s="530">
        <v>42.44</v>
      </c>
      <c r="I8" s="529">
        <v>2602</v>
      </c>
      <c r="J8" s="530">
        <v>29.7</v>
      </c>
    </row>
    <row r="9" spans="1:10" ht="15">
      <c r="A9" s="528">
        <v>5</v>
      </c>
      <c r="B9" s="9" t="s">
        <v>255</v>
      </c>
      <c r="C9" s="529">
        <v>68</v>
      </c>
      <c r="D9" s="530">
        <v>1.13</v>
      </c>
      <c r="E9" s="529">
        <v>0</v>
      </c>
      <c r="F9" s="530">
        <v>0</v>
      </c>
      <c r="G9" s="529">
        <v>0</v>
      </c>
      <c r="H9" s="530">
        <v>0</v>
      </c>
      <c r="I9" s="529">
        <v>0</v>
      </c>
      <c r="J9" s="530">
        <v>0</v>
      </c>
    </row>
    <row r="10" spans="1:10" ht="15">
      <c r="A10" s="528">
        <v>6</v>
      </c>
      <c r="B10" s="9" t="s">
        <v>256</v>
      </c>
      <c r="C10" s="529">
        <v>1509</v>
      </c>
      <c r="D10" s="530">
        <v>71.54</v>
      </c>
      <c r="E10" s="529">
        <v>767</v>
      </c>
      <c r="F10" s="530">
        <v>38.68</v>
      </c>
      <c r="G10" s="529">
        <v>6185</v>
      </c>
      <c r="H10" s="530">
        <v>228.82</v>
      </c>
      <c r="I10" s="529">
        <v>3278</v>
      </c>
      <c r="J10" s="530">
        <v>116.98</v>
      </c>
    </row>
    <row r="11" spans="1:10" ht="15">
      <c r="A11" s="528">
        <v>7</v>
      </c>
      <c r="B11" s="9" t="s">
        <v>194</v>
      </c>
      <c r="C11" s="529">
        <v>25</v>
      </c>
      <c r="D11" s="530">
        <v>0.13</v>
      </c>
      <c r="E11" s="529">
        <v>0</v>
      </c>
      <c r="F11" s="530">
        <v>0</v>
      </c>
      <c r="G11" s="529">
        <v>0</v>
      </c>
      <c r="H11" s="530">
        <v>0</v>
      </c>
      <c r="I11" s="529">
        <v>0</v>
      </c>
      <c r="J11" s="530">
        <v>0</v>
      </c>
    </row>
    <row r="12" spans="1:10" ht="15">
      <c r="A12" s="528">
        <v>8</v>
      </c>
      <c r="B12" s="9" t="s">
        <v>257</v>
      </c>
      <c r="C12" s="529">
        <v>5501</v>
      </c>
      <c r="D12" s="530">
        <v>128.26</v>
      </c>
      <c r="E12" s="529">
        <v>2872</v>
      </c>
      <c r="F12" s="530">
        <v>43.65</v>
      </c>
      <c r="G12" s="529">
        <v>2974</v>
      </c>
      <c r="H12" s="530">
        <v>37.9</v>
      </c>
      <c r="I12" s="529">
        <v>618</v>
      </c>
      <c r="J12" s="530">
        <v>10.25</v>
      </c>
    </row>
    <row r="13" spans="1:10" ht="15">
      <c r="A13" s="528">
        <v>9</v>
      </c>
      <c r="B13" s="9" t="s">
        <v>199</v>
      </c>
      <c r="C13" s="529">
        <v>10</v>
      </c>
      <c r="D13" s="530">
        <v>0.18</v>
      </c>
      <c r="E13" s="529">
        <v>0</v>
      </c>
      <c r="F13" s="530">
        <v>0</v>
      </c>
      <c r="G13" s="529">
        <v>0</v>
      </c>
      <c r="H13" s="530">
        <v>0</v>
      </c>
      <c r="I13" s="529">
        <v>0</v>
      </c>
      <c r="J13" s="530">
        <v>0</v>
      </c>
    </row>
    <row r="14" spans="1:10" ht="15">
      <c r="A14" s="528">
        <v>10</v>
      </c>
      <c r="B14" s="9" t="s">
        <v>306</v>
      </c>
      <c r="C14" s="529">
        <v>0</v>
      </c>
      <c r="D14" s="530">
        <v>0</v>
      </c>
      <c r="E14" s="529">
        <v>0</v>
      </c>
      <c r="F14" s="530">
        <v>0</v>
      </c>
      <c r="G14" s="529">
        <v>7</v>
      </c>
      <c r="H14" s="530">
        <v>0.11</v>
      </c>
      <c r="I14" s="529">
        <v>0</v>
      </c>
      <c r="J14" s="530">
        <v>0</v>
      </c>
    </row>
    <row r="15" spans="1:10" ht="15">
      <c r="A15" s="528">
        <v>11</v>
      </c>
      <c r="B15" s="9" t="s">
        <v>259</v>
      </c>
      <c r="C15" s="529">
        <v>0</v>
      </c>
      <c r="D15" s="530">
        <v>0</v>
      </c>
      <c r="E15" s="529">
        <v>0</v>
      </c>
      <c r="F15" s="530">
        <v>0</v>
      </c>
      <c r="G15" s="529">
        <v>0</v>
      </c>
      <c r="H15" s="530">
        <v>0</v>
      </c>
      <c r="I15" s="529">
        <v>0</v>
      </c>
      <c r="J15" s="530">
        <v>0</v>
      </c>
    </row>
    <row r="16" spans="1:10" ht="15">
      <c r="A16" s="528">
        <v>12</v>
      </c>
      <c r="B16" s="9" t="s">
        <v>260</v>
      </c>
      <c r="C16" s="529">
        <v>0</v>
      </c>
      <c r="D16" s="530">
        <v>0</v>
      </c>
      <c r="E16" s="529">
        <v>0</v>
      </c>
      <c r="F16" s="530">
        <v>0</v>
      </c>
      <c r="G16" s="529">
        <v>0</v>
      </c>
      <c r="H16" s="530">
        <v>0</v>
      </c>
      <c r="I16" s="529">
        <v>0</v>
      </c>
      <c r="J16" s="530">
        <v>0</v>
      </c>
    </row>
    <row r="17" spans="1:10" ht="15">
      <c r="A17" s="528">
        <v>13</v>
      </c>
      <c r="B17" s="9" t="s">
        <v>307</v>
      </c>
      <c r="C17" s="529">
        <v>11</v>
      </c>
      <c r="D17" s="530">
        <v>0.18</v>
      </c>
      <c r="E17" s="529">
        <v>0</v>
      </c>
      <c r="F17" s="530">
        <v>0</v>
      </c>
      <c r="G17" s="529">
        <v>0</v>
      </c>
      <c r="H17" s="530">
        <v>0</v>
      </c>
      <c r="I17" s="529">
        <v>0</v>
      </c>
      <c r="J17" s="530">
        <v>0</v>
      </c>
    </row>
    <row r="18" spans="1:10" ht="15">
      <c r="A18" s="528">
        <v>14</v>
      </c>
      <c r="B18" s="9" t="s">
        <v>308</v>
      </c>
      <c r="C18" s="529">
        <v>0</v>
      </c>
      <c r="D18" s="530">
        <v>0</v>
      </c>
      <c r="E18" s="529">
        <v>0</v>
      </c>
      <c r="F18" s="530">
        <v>0</v>
      </c>
      <c r="G18" s="529">
        <v>83</v>
      </c>
      <c r="H18" s="530">
        <v>6.91</v>
      </c>
      <c r="I18" s="529">
        <v>3</v>
      </c>
      <c r="J18" s="530">
        <v>0.55</v>
      </c>
    </row>
    <row r="19" spans="1:10" ht="15">
      <c r="A19" s="528">
        <v>15</v>
      </c>
      <c r="B19" s="9" t="s">
        <v>263</v>
      </c>
      <c r="C19" s="529">
        <v>24061</v>
      </c>
      <c r="D19" s="530">
        <v>362.75</v>
      </c>
      <c r="E19" s="529">
        <v>7218</v>
      </c>
      <c r="F19" s="530">
        <v>108.82</v>
      </c>
      <c r="G19" s="529">
        <v>2712</v>
      </c>
      <c r="H19" s="530">
        <v>40.61</v>
      </c>
      <c r="I19" s="529">
        <v>542</v>
      </c>
      <c r="J19" s="530">
        <v>80.12</v>
      </c>
    </row>
    <row r="20" spans="1:10" ht="15">
      <c r="A20" s="528">
        <v>16</v>
      </c>
      <c r="B20" s="9" t="s">
        <v>264</v>
      </c>
      <c r="C20" s="529">
        <v>0</v>
      </c>
      <c r="D20" s="530">
        <v>0</v>
      </c>
      <c r="E20" s="529">
        <v>0</v>
      </c>
      <c r="F20" s="530">
        <v>0</v>
      </c>
      <c r="G20" s="529">
        <v>0</v>
      </c>
      <c r="H20" s="530">
        <v>0</v>
      </c>
      <c r="I20" s="529">
        <v>0</v>
      </c>
      <c r="J20" s="530">
        <v>0</v>
      </c>
    </row>
    <row r="21" spans="1:10" ht="15">
      <c r="A21" s="528">
        <v>17</v>
      </c>
      <c r="B21" s="9" t="s">
        <v>305</v>
      </c>
      <c r="C21" s="529">
        <v>299</v>
      </c>
      <c r="D21" s="530">
        <v>6.69</v>
      </c>
      <c r="E21" s="529">
        <v>120</v>
      </c>
      <c r="F21" s="530">
        <v>2.21</v>
      </c>
      <c r="G21" s="529">
        <v>619</v>
      </c>
      <c r="H21" s="530">
        <v>6.75</v>
      </c>
      <c r="I21" s="529">
        <v>264</v>
      </c>
      <c r="J21" s="530">
        <v>2.45</v>
      </c>
    </row>
    <row r="22" spans="1:10" ht="15">
      <c r="A22" s="528">
        <v>18</v>
      </c>
      <c r="B22" s="9" t="s">
        <v>265</v>
      </c>
      <c r="C22" s="529">
        <v>153</v>
      </c>
      <c r="D22" s="530">
        <v>3.52</v>
      </c>
      <c r="E22" s="529">
        <v>0</v>
      </c>
      <c r="F22" s="530">
        <v>0</v>
      </c>
      <c r="G22" s="529">
        <v>0</v>
      </c>
      <c r="H22" s="530">
        <v>0</v>
      </c>
      <c r="I22" s="529">
        <v>0</v>
      </c>
      <c r="J22" s="530">
        <v>0</v>
      </c>
    </row>
    <row r="23" spans="1:10" ht="15">
      <c r="A23" s="528">
        <v>19</v>
      </c>
      <c r="B23" s="9" t="s">
        <v>266</v>
      </c>
      <c r="C23" s="529">
        <v>0</v>
      </c>
      <c r="D23" s="530">
        <v>0</v>
      </c>
      <c r="E23" s="529">
        <v>0</v>
      </c>
      <c r="F23" s="530">
        <v>0</v>
      </c>
      <c r="G23" s="529">
        <v>0</v>
      </c>
      <c r="H23" s="530">
        <v>0</v>
      </c>
      <c r="I23" s="529">
        <v>0</v>
      </c>
      <c r="J23" s="530">
        <v>0</v>
      </c>
    </row>
    <row r="24" spans="1:10" ht="15">
      <c r="A24" s="528">
        <v>20</v>
      </c>
      <c r="B24" s="529" t="s">
        <v>201</v>
      </c>
      <c r="C24" s="529">
        <v>0</v>
      </c>
      <c r="D24" s="530">
        <v>0</v>
      </c>
      <c r="E24" s="529">
        <v>0</v>
      </c>
      <c r="F24" s="530">
        <v>0</v>
      </c>
      <c r="G24" s="529">
        <v>0</v>
      </c>
      <c r="H24" s="530">
        <v>0</v>
      </c>
      <c r="I24" s="529">
        <v>0</v>
      </c>
      <c r="J24" s="530">
        <v>0</v>
      </c>
    </row>
    <row r="25" spans="1:10" ht="15">
      <c r="A25" s="528">
        <v>21</v>
      </c>
      <c r="B25" s="529" t="s">
        <v>532</v>
      </c>
      <c r="C25" s="529">
        <v>0</v>
      </c>
      <c r="D25" s="530">
        <v>0</v>
      </c>
      <c r="E25" s="529">
        <v>0</v>
      </c>
      <c r="F25" s="530">
        <v>0</v>
      </c>
      <c r="G25" s="529">
        <v>0</v>
      </c>
      <c r="H25" s="530">
        <v>0</v>
      </c>
      <c r="I25" s="529">
        <v>0</v>
      </c>
      <c r="J25" s="530">
        <v>0</v>
      </c>
    </row>
    <row r="26" spans="1:10" ht="15">
      <c r="A26" s="528">
        <v>22</v>
      </c>
      <c r="B26" s="529" t="s">
        <v>267</v>
      </c>
      <c r="C26" s="529">
        <v>0</v>
      </c>
      <c r="D26" s="530">
        <v>0</v>
      </c>
      <c r="E26" s="529">
        <v>0</v>
      </c>
      <c r="F26" s="530">
        <v>0</v>
      </c>
      <c r="G26" s="529">
        <v>0</v>
      </c>
      <c r="H26" s="530">
        <v>0</v>
      </c>
      <c r="I26" s="529">
        <v>0</v>
      </c>
      <c r="J26" s="530">
        <v>0</v>
      </c>
    </row>
    <row r="27" spans="1:10" ht="15">
      <c r="A27" s="528">
        <v>23</v>
      </c>
      <c r="B27" s="529" t="s">
        <v>269</v>
      </c>
      <c r="C27" s="529">
        <v>0</v>
      </c>
      <c r="D27" s="530">
        <v>0</v>
      </c>
      <c r="E27" s="529">
        <v>0</v>
      </c>
      <c r="F27" s="530">
        <v>0</v>
      </c>
      <c r="G27" s="529">
        <v>0</v>
      </c>
      <c r="H27" s="530">
        <v>0</v>
      </c>
      <c r="I27" s="529">
        <v>0</v>
      </c>
      <c r="J27" s="530">
        <v>0</v>
      </c>
    </row>
    <row r="28" spans="1:10" ht="15">
      <c r="A28" s="528">
        <v>24</v>
      </c>
      <c r="B28" s="529" t="s">
        <v>309</v>
      </c>
      <c r="C28" s="529">
        <v>0</v>
      </c>
      <c r="D28" s="530">
        <v>0</v>
      </c>
      <c r="E28" s="529">
        <v>0</v>
      </c>
      <c r="F28" s="530">
        <v>0</v>
      </c>
      <c r="G28" s="529">
        <v>0</v>
      </c>
      <c r="H28" s="530">
        <v>0</v>
      </c>
      <c r="I28" s="529">
        <v>0</v>
      </c>
      <c r="J28" s="530">
        <v>0</v>
      </c>
    </row>
    <row r="29" spans="1:10" ht="15">
      <c r="A29" s="528">
        <v>25</v>
      </c>
      <c r="B29" s="529" t="s">
        <v>310</v>
      </c>
      <c r="C29" s="529">
        <v>0</v>
      </c>
      <c r="D29" s="530">
        <v>0</v>
      </c>
      <c r="E29" s="529">
        <v>0</v>
      </c>
      <c r="F29" s="530">
        <v>0</v>
      </c>
      <c r="G29" s="529">
        <v>0</v>
      </c>
      <c r="H29" s="530">
        <v>0</v>
      </c>
      <c r="I29" s="529">
        <v>0</v>
      </c>
      <c r="J29" s="530">
        <v>0</v>
      </c>
    </row>
    <row r="30" spans="1:10" ht="15">
      <c r="A30" s="528">
        <v>26</v>
      </c>
      <c r="B30" s="529" t="s">
        <v>311</v>
      </c>
      <c r="C30" s="529">
        <v>0</v>
      </c>
      <c r="D30" s="530">
        <v>0</v>
      </c>
      <c r="E30" s="529">
        <v>0</v>
      </c>
      <c r="F30" s="530">
        <v>0</v>
      </c>
      <c r="G30" s="529">
        <v>0</v>
      </c>
      <c r="H30" s="530">
        <v>0</v>
      </c>
      <c r="I30" s="529">
        <v>0</v>
      </c>
      <c r="J30" s="530">
        <v>0</v>
      </c>
    </row>
    <row r="31" spans="1:10" ht="15">
      <c r="A31" s="528">
        <v>27</v>
      </c>
      <c r="B31" s="529" t="s">
        <v>312</v>
      </c>
      <c r="C31" s="529">
        <v>0</v>
      </c>
      <c r="D31" s="530">
        <v>0</v>
      </c>
      <c r="E31" s="529">
        <v>0</v>
      </c>
      <c r="F31" s="530">
        <v>0</v>
      </c>
      <c r="G31" s="529">
        <v>0</v>
      </c>
      <c r="H31" s="530">
        <v>0</v>
      </c>
      <c r="I31" s="529">
        <v>0</v>
      </c>
      <c r="J31" s="530">
        <v>0</v>
      </c>
    </row>
    <row r="32" spans="1:10" ht="15">
      <c r="A32" s="528">
        <v>28</v>
      </c>
      <c r="B32" s="529" t="s">
        <v>274</v>
      </c>
      <c r="C32" s="529">
        <v>0</v>
      </c>
      <c r="D32" s="530">
        <v>0</v>
      </c>
      <c r="E32" s="529">
        <v>0</v>
      </c>
      <c r="F32" s="530">
        <v>0</v>
      </c>
      <c r="G32" s="529">
        <v>411</v>
      </c>
      <c r="H32" s="530">
        <v>4.88</v>
      </c>
      <c r="I32" s="529">
        <v>0</v>
      </c>
      <c r="J32" s="530">
        <v>0</v>
      </c>
    </row>
    <row r="33" spans="1:10" ht="15">
      <c r="A33" s="528">
        <v>29</v>
      </c>
      <c r="B33" s="529" t="s">
        <v>193</v>
      </c>
      <c r="C33" s="529">
        <v>0</v>
      </c>
      <c r="D33" s="530">
        <v>0</v>
      </c>
      <c r="E33" s="529">
        <v>0</v>
      </c>
      <c r="F33" s="530">
        <v>0</v>
      </c>
      <c r="G33" s="529">
        <v>0</v>
      </c>
      <c r="H33" s="530">
        <v>0</v>
      </c>
      <c r="I33" s="529">
        <v>0</v>
      </c>
      <c r="J33" s="530">
        <v>0</v>
      </c>
    </row>
    <row r="34" spans="1:10" ht="15">
      <c r="A34" s="528">
        <v>30</v>
      </c>
      <c r="B34" s="529" t="s">
        <v>276</v>
      </c>
      <c r="C34" s="529">
        <v>9763</v>
      </c>
      <c r="D34" s="530">
        <v>30.76</v>
      </c>
      <c r="E34" s="529">
        <v>3425</v>
      </c>
      <c r="F34" s="530">
        <v>111.15</v>
      </c>
      <c r="G34" s="529">
        <v>1030</v>
      </c>
      <c r="H34" s="530">
        <v>3.49</v>
      </c>
      <c r="I34" s="529">
        <v>696</v>
      </c>
      <c r="J34" s="530">
        <v>34.73</v>
      </c>
    </row>
    <row r="35" spans="1:10" ht="15">
      <c r="A35" s="528">
        <v>31</v>
      </c>
      <c r="B35" s="529" t="s">
        <v>277</v>
      </c>
      <c r="C35" s="529">
        <v>0</v>
      </c>
      <c r="D35" s="530">
        <v>0</v>
      </c>
      <c r="E35" s="529">
        <v>0</v>
      </c>
      <c r="F35" s="530">
        <v>0</v>
      </c>
      <c r="G35" s="529">
        <v>0</v>
      </c>
      <c r="H35" s="530">
        <v>0</v>
      </c>
      <c r="I35" s="529">
        <v>0</v>
      </c>
      <c r="J35" s="530">
        <v>0</v>
      </c>
    </row>
    <row r="36" spans="1:10" ht="15">
      <c r="A36" s="528">
        <v>32</v>
      </c>
      <c r="B36" s="529" t="s">
        <v>313</v>
      </c>
      <c r="C36" s="529">
        <v>0</v>
      </c>
      <c r="D36" s="530">
        <v>0</v>
      </c>
      <c r="E36" s="529">
        <v>0</v>
      </c>
      <c r="F36" s="530">
        <v>0</v>
      </c>
      <c r="G36" s="529">
        <v>0</v>
      </c>
      <c r="H36" s="530">
        <v>0</v>
      </c>
      <c r="I36" s="529">
        <v>0</v>
      </c>
      <c r="J36" s="530">
        <v>0</v>
      </c>
    </row>
    <row r="37" spans="1:10" ht="15">
      <c r="A37" s="528">
        <v>33</v>
      </c>
      <c r="B37" s="529" t="s">
        <v>206</v>
      </c>
      <c r="C37" s="529">
        <v>0</v>
      </c>
      <c r="D37" s="530">
        <v>0</v>
      </c>
      <c r="E37" s="529">
        <v>0</v>
      </c>
      <c r="F37" s="530">
        <v>0</v>
      </c>
      <c r="G37" s="529">
        <v>0</v>
      </c>
      <c r="H37" s="530">
        <v>0</v>
      </c>
      <c r="I37" s="529">
        <v>0</v>
      </c>
      <c r="J37" s="530">
        <v>0</v>
      </c>
    </row>
    <row r="38" spans="1:10" ht="15">
      <c r="A38" s="528">
        <v>34</v>
      </c>
      <c r="B38" s="529" t="s">
        <v>314</v>
      </c>
      <c r="C38" s="529">
        <v>0</v>
      </c>
      <c r="D38" s="530">
        <v>0</v>
      </c>
      <c r="E38" s="529">
        <v>0</v>
      </c>
      <c r="F38" s="530">
        <v>0</v>
      </c>
      <c r="G38" s="529">
        <v>0</v>
      </c>
      <c r="H38" s="530">
        <v>0</v>
      </c>
      <c r="I38" s="529">
        <v>0</v>
      </c>
      <c r="J38" s="530">
        <v>0</v>
      </c>
    </row>
    <row r="39" spans="1:10" ht="15">
      <c r="A39" s="528">
        <v>35</v>
      </c>
      <c r="B39" s="529" t="s">
        <v>315</v>
      </c>
      <c r="C39" s="529">
        <v>0</v>
      </c>
      <c r="D39" s="530">
        <v>0</v>
      </c>
      <c r="E39" s="529">
        <v>0</v>
      </c>
      <c r="F39" s="530">
        <v>0</v>
      </c>
      <c r="G39" s="529">
        <v>0</v>
      </c>
      <c r="H39" s="530">
        <v>0</v>
      </c>
      <c r="I39" s="529">
        <v>0</v>
      </c>
      <c r="J39" s="530">
        <v>0</v>
      </c>
    </row>
    <row r="40" spans="1:10" ht="15">
      <c r="A40" s="528">
        <v>36</v>
      </c>
      <c r="B40" s="529" t="s">
        <v>280</v>
      </c>
      <c r="C40" s="529">
        <v>0</v>
      </c>
      <c r="D40" s="530">
        <v>0</v>
      </c>
      <c r="E40" s="529">
        <v>0</v>
      </c>
      <c r="F40" s="530">
        <v>0</v>
      </c>
      <c r="G40" s="529">
        <v>0</v>
      </c>
      <c r="H40" s="530">
        <v>0</v>
      </c>
      <c r="I40" s="529">
        <v>0</v>
      </c>
      <c r="J40" s="530">
        <v>0</v>
      </c>
    </row>
    <row r="41" spans="1:10" ht="15">
      <c r="A41" s="528">
        <v>37</v>
      </c>
      <c r="B41" s="529" t="s">
        <v>316</v>
      </c>
      <c r="C41" s="529">
        <v>0</v>
      </c>
      <c r="D41" s="530">
        <v>0</v>
      </c>
      <c r="E41" s="529">
        <v>0</v>
      </c>
      <c r="F41" s="530">
        <v>0</v>
      </c>
      <c r="G41" s="529">
        <v>0</v>
      </c>
      <c r="H41" s="530">
        <v>0</v>
      </c>
      <c r="I41" s="529">
        <v>0</v>
      </c>
      <c r="J41" s="530">
        <v>0</v>
      </c>
    </row>
    <row r="42" spans="1:10" ht="15">
      <c r="A42" s="528">
        <v>38</v>
      </c>
      <c r="B42" s="529" t="s">
        <v>281</v>
      </c>
      <c r="C42" s="529">
        <v>0</v>
      </c>
      <c r="D42" s="530">
        <v>0</v>
      </c>
      <c r="E42" s="529">
        <v>0</v>
      </c>
      <c r="F42" s="530">
        <v>0</v>
      </c>
      <c r="G42" s="529">
        <v>0</v>
      </c>
      <c r="H42" s="530">
        <v>0</v>
      </c>
      <c r="I42" s="529">
        <v>0</v>
      </c>
      <c r="J42" s="530">
        <v>0</v>
      </c>
    </row>
    <row r="43" spans="1:10" ht="15">
      <c r="A43" s="528">
        <v>39</v>
      </c>
      <c r="B43" s="529" t="s">
        <v>317</v>
      </c>
      <c r="C43" s="529">
        <v>0</v>
      </c>
      <c r="D43" s="530">
        <v>0</v>
      </c>
      <c r="E43" s="529">
        <v>0</v>
      </c>
      <c r="F43" s="530">
        <v>0</v>
      </c>
      <c r="G43" s="529">
        <v>0</v>
      </c>
      <c r="H43" s="530">
        <v>0</v>
      </c>
      <c r="I43" s="529">
        <v>0</v>
      </c>
      <c r="J43" s="530">
        <v>0</v>
      </c>
    </row>
    <row r="44" spans="1:10" ht="15">
      <c r="A44" s="528">
        <v>40</v>
      </c>
      <c r="B44" s="529" t="s">
        <v>318</v>
      </c>
      <c r="C44" s="529">
        <v>0</v>
      </c>
      <c r="D44" s="530">
        <v>0</v>
      </c>
      <c r="E44" s="529">
        <v>0</v>
      </c>
      <c r="F44" s="530">
        <v>0</v>
      </c>
      <c r="G44" s="529">
        <v>0</v>
      </c>
      <c r="H44" s="530">
        <v>0</v>
      </c>
      <c r="I44" s="529">
        <v>0</v>
      </c>
      <c r="J44" s="530">
        <v>0</v>
      </c>
    </row>
    <row r="45" spans="1:10" ht="15">
      <c r="A45" s="528">
        <v>41</v>
      </c>
      <c r="B45" s="529" t="s">
        <v>284</v>
      </c>
      <c r="C45" s="529">
        <v>0</v>
      </c>
      <c r="D45" s="530">
        <v>0</v>
      </c>
      <c r="E45" s="529">
        <v>0</v>
      </c>
      <c r="F45" s="530">
        <v>0</v>
      </c>
      <c r="G45" s="529">
        <v>0</v>
      </c>
      <c r="H45" s="530">
        <v>0</v>
      </c>
      <c r="I45" s="529">
        <v>0</v>
      </c>
      <c r="J45" s="530">
        <v>0</v>
      </c>
    </row>
    <row r="46" spans="1:10" ht="15">
      <c r="A46" s="528">
        <v>42</v>
      </c>
      <c r="B46" s="529" t="s">
        <v>285</v>
      </c>
      <c r="C46" s="529">
        <v>0</v>
      </c>
      <c r="D46" s="530">
        <v>0</v>
      </c>
      <c r="E46" s="529">
        <v>0</v>
      </c>
      <c r="F46" s="530">
        <v>0</v>
      </c>
      <c r="G46" s="529">
        <v>0</v>
      </c>
      <c r="H46" s="530">
        <v>0</v>
      </c>
      <c r="I46" s="529">
        <v>0</v>
      </c>
      <c r="J46" s="530">
        <v>0</v>
      </c>
    </row>
    <row r="47" spans="1:10" ht="15">
      <c r="A47" s="528">
        <v>43</v>
      </c>
      <c r="B47" s="529" t="s">
        <v>319</v>
      </c>
      <c r="C47" s="529">
        <v>0</v>
      </c>
      <c r="D47" s="530">
        <v>0</v>
      </c>
      <c r="E47" s="529">
        <v>0</v>
      </c>
      <c r="F47" s="530">
        <v>0</v>
      </c>
      <c r="G47" s="529">
        <v>0</v>
      </c>
      <c r="H47" s="530">
        <v>0</v>
      </c>
      <c r="I47" s="529">
        <v>0</v>
      </c>
      <c r="J47" s="530">
        <v>0</v>
      </c>
    </row>
    <row r="48" spans="1:10" ht="15">
      <c r="A48" s="528">
        <v>44</v>
      </c>
      <c r="B48" s="529" t="s">
        <v>287</v>
      </c>
      <c r="C48" s="529">
        <v>0</v>
      </c>
      <c r="D48" s="530">
        <v>0</v>
      </c>
      <c r="E48" s="529">
        <v>0</v>
      </c>
      <c r="F48" s="530">
        <v>0</v>
      </c>
      <c r="G48" s="529">
        <v>0</v>
      </c>
      <c r="H48" s="530">
        <v>0</v>
      </c>
      <c r="I48" s="529">
        <v>0</v>
      </c>
      <c r="J48" s="530">
        <v>0</v>
      </c>
    </row>
    <row r="49" spans="1:10" ht="15">
      <c r="A49" s="528">
        <v>45</v>
      </c>
      <c r="B49" s="529" t="s">
        <v>288</v>
      </c>
      <c r="C49" s="529">
        <v>0</v>
      </c>
      <c r="D49" s="530">
        <v>0</v>
      </c>
      <c r="E49" s="529">
        <v>0</v>
      </c>
      <c r="F49" s="530">
        <v>0</v>
      </c>
      <c r="G49" s="529">
        <v>0</v>
      </c>
      <c r="H49" s="530">
        <v>0</v>
      </c>
      <c r="I49" s="529">
        <v>0</v>
      </c>
      <c r="J49" s="530">
        <v>0</v>
      </c>
    </row>
    <row r="50" spans="1:10" ht="15">
      <c r="A50" s="528">
        <v>46</v>
      </c>
      <c r="B50" s="529" t="s">
        <v>320</v>
      </c>
      <c r="C50" s="529">
        <v>0</v>
      </c>
      <c r="D50" s="530">
        <v>0</v>
      </c>
      <c r="E50" s="529">
        <v>0</v>
      </c>
      <c r="F50" s="530">
        <v>0</v>
      </c>
      <c r="G50" s="529">
        <v>0</v>
      </c>
      <c r="H50" s="530">
        <v>0</v>
      </c>
      <c r="I50" s="529">
        <v>0</v>
      </c>
      <c r="J50" s="530">
        <v>0</v>
      </c>
    </row>
    <row r="51" spans="1:10" ht="15">
      <c r="A51" s="528">
        <v>47</v>
      </c>
      <c r="B51" s="529" t="s">
        <v>321</v>
      </c>
      <c r="C51" s="529">
        <v>0</v>
      </c>
      <c r="D51" s="530">
        <v>0</v>
      </c>
      <c r="E51" s="529">
        <v>0</v>
      </c>
      <c r="F51" s="530">
        <v>0</v>
      </c>
      <c r="G51" s="529">
        <v>0</v>
      </c>
      <c r="H51" s="530">
        <v>0</v>
      </c>
      <c r="I51" s="529">
        <v>0</v>
      </c>
      <c r="J51" s="530">
        <v>0</v>
      </c>
    </row>
    <row r="52" spans="1:10" ht="15">
      <c r="A52" s="528">
        <v>48</v>
      </c>
      <c r="B52" s="9" t="s">
        <v>209</v>
      </c>
      <c r="C52" s="529">
        <v>0</v>
      </c>
      <c r="D52" s="530">
        <v>0</v>
      </c>
      <c r="E52" s="529">
        <v>0</v>
      </c>
      <c r="F52" s="530">
        <v>0</v>
      </c>
      <c r="G52" s="529">
        <v>0</v>
      </c>
      <c r="H52" s="530">
        <v>0</v>
      </c>
      <c r="I52" s="529">
        <v>0</v>
      </c>
      <c r="J52" s="530">
        <v>0</v>
      </c>
    </row>
    <row r="53" spans="1:10" ht="15">
      <c r="A53" s="528">
        <v>49</v>
      </c>
      <c r="B53" s="529" t="s">
        <v>191</v>
      </c>
      <c r="C53" s="529">
        <v>974</v>
      </c>
      <c r="D53" s="530">
        <v>8.01</v>
      </c>
      <c r="E53" s="529">
        <v>974</v>
      </c>
      <c r="F53" s="530">
        <v>8.01</v>
      </c>
      <c r="G53" s="529">
        <v>6</v>
      </c>
      <c r="H53" s="530">
        <v>0.2</v>
      </c>
      <c r="I53" s="529">
        <v>6</v>
      </c>
      <c r="J53" s="530">
        <v>0.2</v>
      </c>
    </row>
    <row r="54" spans="1:10" ht="15">
      <c r="A54" s="528">
        <v>50</v>
      </c>
      <c r="B54" s="529" t="s">
        <v>290</v>
      </c>
      <c r="C54" s="529">
        <v>11242</v>
      </c>
      <c r="D54" s="530">
        <v>31.11</v>
      </c>
      <c r="E54" s="529">
        <v>0</v>
      </c>
      <c r="F54" s="530">
        <v>0</v>
      </c>
      <c r="G54" s="529">
        <v>0</v>
      </c>
      <c r="H54" s="530">
        <v>0</v>
      </c>
      <c r="I54" s="529">
        <v>0</v>
      </c>
      <c r="J54" s="530">
        <v>0</v>
      </c>
    </row>
    <row r="55" spans="1:10" ht="15">
      <c r="A55" s="528"/>
      <c r="B55" s="432" t="s">
        <v>533</v>
      </c>
      <c r="C55" s="432">
        <f aca="true" t="shared" si="0" ref="C55:J55">SUM(C5:C54)</f>
        <v>65032</v>
      </c>
      <c r="D55" s="419">
        <f t="shared" si="0"/>
        <v>828.5300000000001</v>
      </c>
      <c r="E55" s="432">
        <f t="shared" si="0"/>
        <v>20924</v>
      </c>
      <c r="F55" s="419">
        <f t="shared" si="0"/>
        <v>373.49</v>
      </c>
      <c r="G55" s="432">
        <f t="shared" si="0"/>
        <v>26717</v>
      </c>
      <c r="H55" s="419">
        <f t="shared" si="0"/>
        <v>488.35</v>
      </c>
      <c r="I55" s="432">
        <f t="shared" si="0"/>
        <v>12572</v>
      </c>
      <c r="J55" s="419">
        <f t="shared" si="0"/>
        <v>302.66</v>
      </c>
    </row>
    <row r="57" ht="15">
      <c r="B57" s="533"/>
    </row>
  </sheetData>
  <sheetProtection/>
  <mergeCells count="7">
    <mergeCell ref="A1:J1"/>
    <mergeCell ref="C2:F2"/>
    <mergeCell ref="G2:I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37"/>
  <sheetViews>
    <sheetView zoomScalePageLayoutView="0" workbookViewId="0" topLeftCell="A1">
      <pane xSplit="2" ySplit="5" topLeftCell="C2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G16" sqref="G16"/>
    </sheetView>
  </sheetViews>
  <sheetFormatPr defaultColWidth="9.140625" defaultRowHeight="12.75"/>
  <cols>
    <col min="1" max="1" width="3.00390625" style="167" customWidth="1"/>
    <col min="2" max="2" width="27.00390625" style="134" customWidth="1"/>
    <col min="3" max="3" width="9.00390625" style="168" bestFit="1" customWidth="1"/>
    <col min="4" max="4" width="8.00390625" style="134" bestFit="1" customWidth="1"/>
    <col min="5" max="5" width="10.8515625" style="134" bestFit="1" customWidth="1"/>
    <col min="6" max="6" width="9.00390625" style="134" bestFit="1" customWidth="1"/>
    <col min="7" max="7" width="8.7109375" style="134" bestFit="1" customWidth="1"/>
    <col min="8" max="8" width="9.57421875" style="134" bestFit="1" customWidth="1"/>
    <col min="9" max="9" width="8.00390625" style="134" bestFit="1" customWidth="1"/>
    <col min="10" max="11" width="8.7109375" style="134" bestFit="1" customWidth="1"/>
    <col min="12" max="12" width="9.140625" style="134" bestFit="1" customWidth="1"/>
    <col min="13" max="13" width="9.28125" style="134" bestFit="1" customWidth="1"/>
    <col min="14" max="14" width="8.7109375" style="134" bestFit="1" customWidth="1"/>
    <col min="15" max="15" width="8.421875" style="134" bestFit="1" customWidth="1"/>
    <col min="16" max="16" width="9.57421875" style="134" customWidth="1"/>
    <col min="17" max="17" width="8.140625" style="133" bestFit="1" customWidth="1"/>
    <col min="18" max="16384" width="9.140625" style="134" customWidth="1"/>
  </cols>
  <sheetData>
    <row r="1" spans="1:17" ht="14.25" customHeight="1">
      <c r="A1" s="563" t="s">
        <v>120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</row>
    <row r="2" spans="1:17" ht="14.25">
      <c r="A2" s="564" t="s">
        <v>326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</row>
    <row r="3" spans="1:16" ht="15" customHeight="1">
      <c r="A3" s="15"/>
      <c r="B3" s="44" t="s">
        <v>14</v>
      </c>
      <c r="C3" s="135"/>
      <c r="D3" s="16"/>
      <c r="E3" s="16"/>
      <c r="F3" s="16"/>
      <c r="G3" s="16"/>
      <c r="H3" s="16"/>
      <c r="I3" s="16"/>
      <c r="J3" s="555"/>
      <c r="K3" s="555"/>
      <c r="L3" s="15"/>
      <c r="M3" s="44"/>
      <c r="N3" s="15"/>
      <c r="O3" s="555" t="s">
        <v>300</v>
      </c>
      <c r="P3" s="556"/>
    </row>
    <row r="4" spans="1:17" ht="54.75" customHeight="1">
      <c r="A4" s="557" t="s">
        <v>3</v>
      </c>
      <c r="B4" s="557" t="s">
        <v>4</v>
      </c>
      <c r="C4" s="557" t="s">
        <v>108</v>
      </c>
      <c r="D4" s="559" t="s">
        <v>109</v>
      </c>
      <c r="E4" s="560"/>
      <c r="F4" s="560"/>
      <c r="G4" s="560"/>
      <c r="H4" s="561" t="s">
        <v>119</v>
      </c>
      <c r="I4" s="561" t="s">
        <v>54</v>
      </c>
      <c r="J4" s="561" t="s">
        <v>114</v>
      </c>
      <c r="K4" s="561" t="s">
        <v>31</v>
      </c>
      <c r="L4" s="561" t="s">
        <v>30</v>
      </c>
      <c r="M4" s="561" t="s">
        <v>115</v>
      </c>
      <c r="N4" s="561" t="s">
        <v>116</v>
      </c>
      <c r="O4" s="561" t="s">
        <v>117</v>
      </c>
      <c r="P4" s="567" t="s">
        <v>118</v>
      </c>
      <c r="Q4" s="565" t="s">
        <v>162</v>
      </c>
    </row>
    <row r="5" spans="1:17" ht="34.5" customHeight="1">
      <c r="A5" s="558"/>
      <c r="B5" s="558"/>
      <c r="C5" s="558"/>
      <c r="D5" s="67" t="s">
        <v>110</v>
      </c>
      <c r="E5" s="67" t="s">
        <v>111</v>
      </c>
      <c r="F5" s="67" t="s">
        <v>112</v>
      </c>
      <c r="G5" s="136" t="s">
        <v>113</v>
      </c>
      <c r="H5" s="562"/>
      <c r="I5" s="562"/>
      <c r="J5" s="562"/>
      <c r="K5" s="562"/>
      <c r="L5" s="562"/>
      <c r="M5" s="562"/>
      <c r="N5" s="562"/>
      <c r="O5" s="562"/>
      <c r="P5" s="568"/>
      <c r="Q5" s="566"/>
    </row>
    <row r="6" spans="1:17" ht="15" customHeight="1">
      <c r="A6" s="131">
        <v>1</v>
      </c>
      <c r="B6" s="137" t="s">
        <v>189</v>
      </c>
      <c r="C6" s="138">
        <v>548759</v>
      </c>
      <c r="D6" s="46">
        <v>93524</v>
      </c>
      <c r="E6" s="46">
        <v>10632</v>
      </c>
      <c r="F6" s="46">
        <v>95314</v>
      </c>
      <c r="G6" s="139">
        <f>D6+E6+F6</f>
        <v>199470</v>
      </c>
      <c r="H6" s="47">
        <v>92135</v>
      </c>
      <c r="I6" s="46">
        <v>159552</v>
      </c>
      <c r="J6" s="47">
        <v>0</v>
      </c>
      <c r="K6" s="42">
        <v>8152</v>
      </c>
      <c r="L6" s="47">
        <v>35142</v>
      </c>
      <c r="M6" s="42">
        <v>0</v>
      </c>
      <c r="N6" s="47">
        <v>0</v>
      </c>
      <c r="O6" s="47">
        <v>35222</v>
      </c>
      <c r="P6" s="139">
        <f>G6+I6+J6+K6+L6+M6+N6+O6</f>
        <v>437538</v>
      </c>
      <c r="Q6" s="140">
        <f>P6*100/C6</f>
        <v>79.7322686279405</v>
      </c>
    </row>
    <row r="7" spans="1:17" ht="15" customHeight="1">
      <c r="A7" s="141">
        <v>2</v>
      </c>
      <c r="B7" s="137" t="s">
        <v>202</v>
      </c>
      <c r="C7" s="138">
        <v>44969</v>
      </c>
      <c r="D7" s="46">
        <v>1891</v>
      </c>
      <c r="E7" s="46">
        <v>0</v>
      </c>
      <c r="F7" s="46">
        <v>5306</v>
      </c>
      <c r="G7" s="139">
        <v>7197</v>
      </c>
      <c r="H7" s="47">
        <v>1515</v>
      </c>
      <c r="I7" s="46">
        <v>15736</v>
      </c>
      <c r="J7" s="47">
        <v>719</v>
      </c>
      <c r="K7" s="42">
        <v>593</v>
      </c>
      <c r="L7" s="47">
        <v>7203</v>
      </c>
      <c r="M7" s="42">
        <v>0</v>
      </c>
      <c r="N7" s="47">
        <v>0</v>
      </c>
      <c r="O7" s="47">
        <v>4457</v>
      </c>
      <c r="P7" s="139">
        <f aca="true" t="shared" si="0" ref="P7:P30">G7+I7+J7+K7+L7+M7+N7+O7</f>
        <v>35905</v>
      </c>
      <c r="Q7" s="140">
        <f aca="true" t="shared" si="1" ref="Q7:Q31">P7*100/C7</f>
        <v>79.8438924592497</v>
      </c>
    </row>
    <row r="8" spans="1:17" ht="15" customHeight="1">
      <c r="A8" s="193">
        <v>3</v>
      </c>
      <c r="B8" s="137" t="s">
        <v>220</v>
      </c>
      <c r="C8" s="138">
        <v>994664</v>
      </c>
      <c r="D8" s="46">
        <v>65989</v>
      </c>
      <c r="E8" s="46">
        <v>28886</v>
      </c>
      <c r="F8" s="46">
        <v>19227</v>
      </c>
      <c r="G8" s="138">
        <v>114102</v>
      </c>
      <c r="H8" s="46">
        <v>53695.17</v>
      </c>
      <c r="I8" s="46">
        <v>257539</v>
      </c>
      <c r="J8" s="46">
        <v>0</v>
      </c>
      <c r="K8" s="46">
        <v>6195.6</v>
      </c>
      <c r="L8" s="46">
        <v>75468</v>
      </c>
      <c r="M8" s="46">
        <v>527</v>
      </c>
      <c r="N8" s="46">
        <v>0</v>
      </c>
      <c r="O8" s="47">
        <v>11.999999999970896</v>
      </c>
      <c r="P8" s="139">
        <f t="shared" si="0"/>
        <v>453843.6</v>
      </c>
      <c r="Q8" s="140">
        <f t="shared" si="1"/>
        <v>45.62783010142118</v>
      </c>
    </row>
    <row r="9" spans="1:17" ht="15" customHeight="1">
      <c r="A9" s="141">
        <v>4</v>
      </c>
      <c r="B9" s="137" t="s">
        <v>213</v>
      </c>
      <c r="C9" s="139">
        <v>1497213</v>
      </c>
      <c r="D9" s="46">
        <f>H9</f>
        <v>648556</v>
      </c>
      <c r="E9" s="46">
        <v>98959</v>
      </c>
      <c r="F9" s="46">
        <v>65972</v>
      </c>
      <c r="G9" s="139">
        <v>813487</v>
      </c>
      <c r="H9" s="148">
        <v>648556</v>
      </c>
      <c r="I9" s="46">
        <v>254011</v>
      </c>
      <c r="J9" s="47">
        <v>0</v>
      </c>
      <c r="K9" s="42">
        <v>22084</v>
      </c>
      <c r="L9" s="47">
        <v>80948</v>
      </c>
      <c r="M9" s="42">
        <v>761</v>
      </c>
      <c r="N9" s="47">
        <v>892</v>
      </c>
      <c r="O9" s="47">
        <v>1995</v>
      </c>
      <c r="P9" s="139">
        <f t="shared" si="0"/>
        <v>1174178</v>
      </c>
      <c r="Q9" s="140">
        <f t="shared" si="1"/>
        <v>78.42424558162399</v>
      </c>
    </row>
    <row r="10" spans="1:17" ht="15" customHeight="1">
      <c r="A10" s="193">
        <v>5</v>
      </c>
      <c r="B10" s="137" t="s">
        <v>198</v>
      </c>
      <c r="C10" s="138">
        <v>384594</v>
      </c>
      <c r="D10" s="46">
        <v>82326</v>
      </c>
      <c r="E10" s="46">
        <v>20381</v>
      </c>
      <c r="F10" s="46">
        <v>2081</v>
      </c>
      <c r="G10" s="139">
        <f>D10+E10+F10</f>
        <v>104788</v>
      </c>
      <c r="H10" s="47">
        <v>35460</v>
      </c>
      <c r="I10" s="46">
        <v>94758</v>
      </c>
      <c r="J10" s="47">
        <v>0</v>
      </c>
      <c r="K10" s="42">
        <v>5475</v>
      </c>
      <c r="L10" s="47">
        <v>55865</v>
      </c>
      <c r="M10" s="42">
        <v>0</v>
      </c>
      <c r="N10" s="47">
        <v>0</v>
      </c>
      <c r="O10" s="47">
        <v>156</v>
      </c>
      <c r="P10" s="139">
        <f t="shared" si="0"/>
        <v>261042</v>
      </c>
      <c r="Q10" s="140">
        <f t="shared" si="1"/>
        <v>67.87469383297712</v>
      </c>
    </row>
    <row r="11" spans="1:17" ht="15" customHeight="1">
      <c r="A11" s="141">
        <v>6</v>
      </c>
      <c r="B11" s="149" t="s">
        <v>222</v>
      </c>
      <c r="C11" s="150">
        <v>1163396</v>
      </c>
      <c r="D11" s="151">
        <v>437009</v>
      </c>
      <c r="E11" s="151">
        <v>23266</v>
      </c>
      <c r="F11" s="151">
        <v>20838</v>
      </c>
      <c r="G11" s="150">
        <f>D11+E11+F11</f>
        <v>481113</v>
      </c>
      <c r="H11" s="151">
        <v>27005</v>
      </c>
      <c r="I11" s="151">
        <v>248420</v>
      </c>
      <c r="J11" s="151">
        <v>0</v>
      </c>
      <c r="K11" s="151">
        <v>23413</v>
      </c>
      <c r="L11" s="151">
        <v>120834</v>
      </c>
      <c r="M11" s="151">
        <v>0</v>
      </c>
      <c r="N11" s="151">
        <v>0</v>
      </c>
      <c r="O11" s="47">
        <v>1650</v>
      </c>
      <c r="P11" s="139">
        <f t="shared" si="0"/>
        <v>875430</v>
      </c>
      <c r="Q11" s="140">
        <f t="shared" si="1"/>
        <v>75.24780900054668</v>
      </c>
    </row>
    <row r="12" spans="1:17" ht="15" customHeight="1">
      <c r="A12" s="193">
        <v>7</v>
      </c>
      <c r="B12" s="137" t="s">
        <v>223</v>
      </c>
      <c r="C12" s="138">
        <v>298641</v>
      </c>
      <c r="D12" s="46">
        <v>17931</v>
      </c>
      <c r="E12" s="46">
        <v>6229</v>
      </c>
      <c r="F12" s="46">
        <v>3778</v>
      </c>
      <c r="G12" s="139">
        <v>27938</v>
      </c>
      <c r="H12" s="47">
        <v>14730</v>
      </c>
      <c r="I12" s="46">
        <v>37302</v>
      </c>
      <c r="J12" s="47">
        <v>0</v>
      </c>
      <c r="K12" s="42">
        <v>1316</v>
      </c>
      <c r="L12" s="47">
        <v>8392</v>
      </c>
      <c r="M12" s="42">
        <v>0</v>
      </c>
      <c r="N12" s="47">
        <v>0</v>
      </c>
      <c r="O12" s="47">
        <v>528</v>
      </c>
      <c r="P12" s="139">
        <f t="shared" si="0"/>
        <v>75476</v>
      </c>
      <c r="Q12" s="140">
        <f t="shared" si="1"/>
        <v>25.273154054533705</v>
      </c>
    </row>
    <row r="13" spans="1:17" ht="15" customHeight="1">
      <c r="A13" s="141">
        <v>8</v>
      </c>
      <c r="B13" s="137" t="s">
        <v>214</v>
      </c>
      <c r="C13" s="138">
        <v>122008</v>
      </c>
      <c r="D13" s="46">
        <v>20038</v>
      </c>
      <c r="E13" s="46">
        <v>632</v>
      </c>
      <c r="F13" s="46">
        <v>93</v>
      </c>
      <c r="G13" s="139">
        <v>20763</v>
      </c>
      <c r="H13" s="47">
        <v>16384</v>
      </c>
      <c r="I13" s="46">
        <v>31294</v>
      </c>
      <c r="J13" s="47">
        <v>335</v>
      </c>
      <c r="K13" s="42">
        <v>1919</v>
      </c>
      <c r="L13" s="47">
        <v>13243</v>
      </c>
      <c r="M13" s="42">
        <v>0</v>
      </c>
      <c r="N13" s="47">
        <v>0</v>
      </c>
      <c r="O13" s="47">
        <v>335</v>
      </c>
      <c r="P13" s="139">
        <f t="shared" si="0"/>
        <v>67889</v>
      </c>
      <c r="Q13" s="140">
        <f t="shared" si="1"/>
        <v>55.643072585404234</v>
      </c>
    </row>
    <row r="14" spans="1:17" ht="15" customHeight="1">
      <c r="A14" s="193">
        <v>9</v>
      </c>
      <c r="B14" s="137" t="s">
        <v>195</v>
      </c>
      <c r="C14" s="138">
        <v>313515</v>
      </c>
      <c r="D14" s="46">
        <v>36439.18</v>
      </c>
      <c r="E14" s="46">
        <v>298.43</v>
      </c>
      <c r="F14" s="46">
        <v>1667.9</v>
      </c>
      <c r="G14" s="139">
        <f>D14+E14+F14</f>
        <v>38405.51</v>
      </c>
      <c r="H14" s="47">
        <v>22634.17</v>
      </c>
      <c r="I14" s="46">
        <v>62138.84</v>
      </c>
      <c r="J14" s="47">
        <v>1290</v>
      </c>
      <c r="K14" s="42">
        <v>1329.69</v>
      </c>
      <c r="L14" s="47">
        <v>36022.41</v>
      </c>
      <c r="M14" s="42">
        <v>45.36</v>
      </c>
      <c r="N14" s="47">
        <v>0</v>
      </c>
      <c r="O14" s="47">
        <v>0.18999999998835904</v>
      </c>
      <c r="P14" s="139">
        <f t="shared" si="0"/>
        <v>139232</v>
      </c>
      <c r="Q14" s="140">
        <f t="shared" si="1"/>
        <v>44.409996331913945</v>
      </c>
    </row>
    <row r="15" spans="1:17" ht="15" customHeight="1">
      <c r="A15" s="141">
        <v>10</v>
      </c>
      <c r="B15" s="137" t="s">
        <v>192</v>
      </c>
      <c r="C15" s="158">
        <v>76198</v>
      </c>
      <c r="D15" s="46">
        <v>0</v>
      </c>
      <c r="E15" s="46">
        <v>0</v>
      </c>
      <c r="F15" s="46">
        <v>0</v>
      </c>
      <c r="G15" s="139">
        <v>3577</v>
      </c>
      <c r="H15" s="47">
        <v>2552.4</v>
      </c>
      <c r="I15" s="46">
        <v>0</v>
      </c>
      <c r="J15" s="47">
        <v>0</v>
      </c>
      <c r="K15" s="42">
        <v>276</v>
      </c>
      <c r="L15" s="47">
        <v>2459</v>
      </c>
      <c r="M15" s="42">
        <v>12.36</v>
      </c>
      <c r="N15" s="47">
        <v>1.96</v>
      </c>
      <c r="O15" s="47">
        <v>8332.68</v>
      </c>
      <c r="P15" s="139">
        <f t="shared" si="0"/>
        <v>14659</v>
      </c>
      <c r="Q15" s="140">
        <f t="shared" si="1"/>
        <v>19.238037743772804</v>
      </c>
    </row>
    <row r="16" spans="1:17" ht="15" customHeight="1">
      <c r="A16" s="193">
        <v>11</v>
      </c>
      <c r="B16" s="137" t="s">
        <v>216</v>
      </c>
      <c r="C16" s="138">
        <v>88813</v>
      </c>
      <c r="D16" s="46">
        <v>4079</v>
      </c>
      <c r="E16" s="46">
        <v>608</v>
      </c>
      <c r="F16" s="46">
        <v>885</v>
      </c>
      <c r="G16" s="139">
        <f>D16+E16+F16</f>
        <v>5572</v>
      </c>
      <c r="H16" s="47">
        <v>2670</v>
      </c>
      <c r="I16" s="46">
        <v>14907</v>
      </c>
      <c r="J16" s="47">
        <v>0</v>
      </c>
      <c r="K16" s="42">
        <v>801</v>
      </c>
      <c r="L16" s="47">
        <v>5487</v>
      </c>
      <c r="M16" s="42">
        <v>0</v>
      </c>
      <c r="N16" s="47">
        <v>0</v>
      </c>
      <c r="O16" s="47">
        <v>1063</v>
      </c>
      <c r="P16" s="139">
        <f t="shared" si="0"/>
        <v>27830</v>
      </c>
      <c r="Q16" s="140">
        <f t="shared" si="1"/>
        <v>31.335502685417676</v>
      </c>
    </row>
    <row r="17" spans="1:17" ht="15" customHeight="1">
      <c r="A17" s="141">
        <v>12</v>
      </c>
      <c r="B17" s="137" t="s">
        <v>302</v>
      </c>
      <c r="C17" s="138">
        <v>198394</v>
      </c>
      <c r="D17" s="46">
        <v>27874.03</v>
      </c>
      <c r="E17" s="46">
        <v>1152.48</v>
      </c>
      <c r="F17" s="46">
        <v>10638.73</v>
      </c>
      <c r="G17" s="139">
        <f>D17+E17+F17</f>
        <v>39665.24</v>
      </c>
      <c r="H17" s="47">
        <v>21565.18</v>
      </c>
      <c r="I17" s="46">
        <v>15591.88</v>
      </c>
      <c r="J17" s="47"/>
      <c r="K17" s="42">
        <v>3790.63</v>
      </c>
      <c r="L17" s="47">
        <v>19759.66</v>
      </c>
      <c r="M17" s="42">
        <v>55.69</v>
      </c>
      <c r="N17" s="47">
        <v>19.87</v>
      </c>
      <c r="O17" s="47">
        <v>139.89999999995547</v>
      </c>
      <c r="P17" s="139">
        <f t="shared" si="0"/>
        <v>79022.86999999994</v>
      </c>
      <c r="Q17" s="140">
        <f t="shared" si="1"/>
        <v>39.831280179844114</v>
      </c>
    </row>
    <row r="18" spans="1:17" ht="15" customHeight="1">
      <c r="A18" s="193">
        <v>13</v>
      </c>
      <c r="B18" s="137" t="s">
        <v>197</v>
      </c>
      <c r="C18" s="138">
        <v>57789</v>
      </c>
      <c r="D18" s="46">
        <v>10134</v>
      </c>
      <c r="E18" s="46">
        <v>0</v>
      </c>
      <c r="F18" s="46">
        <v>0</v>
      </c>
      <c r="G18" s="139">
        <v>10134</v>
      </c>
      <c r="H18" s="47">
        <v>8054</v>
      </c>
      <c r="I18" s="46">
        <v>30855</v>
      </c>
      <c r="J18" s="47">
        <v>0</v>
      </c>
      <c r="K18" s="42">
        <v>567</v>
      </c>
      <c r="L18" s="47">
        <v>7877</v>
      </c>
      <c r="M18" s="42">
        <v>425</v>
      </c>
      <c r="N18" s="47">
        <v>0</v>
      </c>
      <c r="O18" s="47">
        <f>335+140</f>
        <v>475</v>
      </c>
      <c r="P18" s="139">
        <f t="shared" si="0"/>
        <v>50333</v>
      </c>
      <c r="Q18" s="140">
        <f t="shared" si="1"/>
        <v>87.09789060201769</v>
      </c>
    </row>
    <row r="19" spans="1:17" ht="15" customHeight="1">
      <c r="A19" s="141">
        <v>14</v>
      </c>
      <c r="B19" s="137" t="s">
        <v>225</v>
      </c>
      <c r="C19" s="138">
        <v>1155464</v>
      </c>
      <c r="D19" s="46">
        <v>240234</v>
      </c>
      <c r="E19" s="46">
        <v>10036</v>
      </c>
      <c r="F19" s="46">
        <v>26236</v>
      </c>
      <c r="G19" s="139">
        <f>D19+E19+F19</f>
        <v>276506</v>
      </c>
      <c r="H19" s="47">
        <v>196809</v>
      </c>
      <c r="I19" s="46">
        <v>378782</v>
      </c>
      <c r="J19" s="47">
        <v>0</v>
      </c>
      <c r="K19" s="42">
        <v>16616</v>
      </c>
      <c r="L19" s="47">
        <v>87647</v>
      </c>
      <c r="M19" s="42">
        <v>269</v>
      </c>
      <c r="N19" s="47">
        <v>0</v>
      </c>
      <c r="O19" s="47">
        <v>468</v>
      </c>
      <c r="P19" s="139">
        <f t="shared" si="0"/>
        <v>760288</v>
      </c>
      <c r="Q19" s="140">
        <f t="shared" si="1"/>
        <v>65.79936718063047</v>
      </c>
    </row>
    <row r="20" spans="1:17" ht="15" customHeight="1">
      <c r="A20" s="193">
        <v>15</v>
      </c>
      <c r="B20" s="137" t="s">
        <v>219</v>
      </c>
      <c r="C20" s="138">
        <v>473479</v>
      </c>
      <c r="D20" s="46">
        <v>105367</v>
      </c>
      <c r="E20" s="46">
        <v>0</v>
      </c>
      <c r="F20" s="46">
        <v>14073</v>
      </c>
      <c r="G20" s="139">
        <v>119441</v>
      </c>
      <c r="H20" s="47">
        <v>105367</v>
      </c>
      <c r="I20" s="46">
        <v>168213</v>
      </c>
      <c r="J20" s="47">
        <v>0</v>
      </c>
      <c r="K20" s="42">
        <v>0</v>
      </c>
      <c r="L20" s="47">
        <v>0</v>
      </c>
      <c r="M20" s="42">
        <v>0</v>
      </c>
      <c r="N20" s="47">
        <v>0</v>
      </c>
      <c r="O20" s="47">
        <v>27565</v>
      </c>
      <c r="P20" s="139">
        <f t="shared" si="0"/>
        <v>315219</v>
      </c>
      <c r="Q20" s="140">
        <f>P20*100/C20</f>
        <v>66.57507513532808</v>
      </c>
    </row>
    <row r="21" spans="1:17" ht="15" customHeight="1">
      <c r="A21" s="141">
        <v>16</v>
      </c>
      <c r="B21" s="160" t="s">
        <v>226</v>
      </c>
      <c r="C21" s="161">
        <v>764000</v>
      </c>
      <c r="D21" s="162">
        <v>205260.07</v>
      </c>
      <c r="E21" s="162">
        <v>11789.18</v>
      </c>
      <c r="F21" s="162">
        <v>47678</v>
      </c>
      <c r="G21" s="161">
        <v>264727.25</v>
      </c>
      <c r="H21" s="162">
        <v>165874</v>
      </c>
      <c r="I21" s="163">
        <v>155287.97</v>
      </c>
      <c r="J21" s="164">
        <v>0</v>
      </c>
      <c r="K21" s="165">
        <v>7412.19</v>
      </c>
      <c r="L21" s="164">
        <v>66668.35</v>
      </c>
      <c r="M21" s="165">
        <v>5976.29</v>
      </c>
      <c r="N21" s="164">
        <v>268.78</v>
      </c>
      <c r="O21" s="47">
        <v>13.000000000007049</v>
      </c>
      <c r="P21" s="139">
        <f t="shared" si="0"/>
        <v>500353.83</v>
      </c>
      <c r="Q21" s="140">
        <f>P21*100/C21</f>
        <v>65.4913390052356</v>
      </c>
    </row>
    <row r="22" spans="1:17" ht="12.75">
      <c r="A22" s="193">
        <v>17</v>
      </c>
      <c r="B22" s="137" t="s">
        <v>215</v>
      </c>
      <c r="C22" s="138">
        <v>64823.91</v>
      </c>
      <c r="D22" s="46">
        <v>10220</v>
      </c>
      <c r="E22" s="46">
        <v>1936</v>
      </c>
      <c r="F22" s="46">
        <v>1010</v>
      </c>
      <c r="G22" s="139">
        <f>D22+E22+F22</f>
        <v>13166</v>
      </c>
      <c r="H22" s="47">
        <v>9820</v>
      </c>
      <c r="I22" s="46">
        <v>27300</v>
      </c>
      <c r="J22" s="166">
        <v>0</v>
      </c>
      <c r="K22" s="42">
        <v>897.31</v>
      </c>
      <c r="L22" s="47">
        <v>10578.65</v>
      </c>
      <c r="M22" s="42">
        <v>3.08</v>
      </c>
      <c r="N22" s="47">
        <v>0</v>
      </c>
      <c r="O22" s="47">
        <v>449.6500000000032</v>
      </c>
      <c r="P22" s="139">
        <f t="shared" si="0"/>
        <v>52394.69</v>
      </c>
      <c r="Q22" s="140">
        <f>P22*100/C22</f>
        <v>80.82617972288311</v>
      </c>
    </row>
    <row r="23" spans="1:17" ht="15" customHeight="1">
      <c r="A23" s="141">
        <v>18</v>
      </c>
      <c r="B23" s="152" t="s">
        <v>229</v>
      </c>
      <c r="C23" s="157">
        <v>4929293</v>
      </c>
      <c r="D23" s="154">
        <v>1055219</v>
      </c>
      <c r="E23" s="154">
        <v>64226</v>
      </c>
      <c r="F23" s="154">
        <v>56697</v>
      </c>
      <c r="G23" s="153">
        <v>1176142</v>
      </c>
      <c r="H23" s="155">
        <v>1055219</v>
      </c>
      <c r="I23" s="154">
        <v>302593</v>
      </c>
      <c r="J23" s="155">
        <v>66755</v>
      </c>
      <c r="K23" s="156">
        <v>68129</v>
      </c>
      <c r="L23" s="155">
        <v>795426</v>
      </c>
      <c r="M23" s="156">
        <v>6171</v>
      </c>
      <c r="N23" s="155">
        <v>572</v>
      </c>
      <c r="O23" s="47">
        <f>7589+205757</f>
        <v>213346</v>
      </c>
      <c r="P23" s="139">
        <f t="shared" si="0"/>
        <v>2629134</v>
      </c>
      <c r="Q23" s="140">
        <f t="shared" si="1"/>
        <v>53.336938989019316</v>
      </c>
    </row>
    <row r="24" spans="1:17" ht="15" customHeight="1">
      <c r="A24" s="193">
        <v>19</v>
      </c>
      <c r="B24" s="142" t="s">
        <v>211</v>
      </c>
      <c r="C24" s="143">
        <v>531808</v>
      </c>
      <c r="D24" s="144">
        <v>47068.87</v>
      </c>
      <c r="E24" s="144">
        <v>17443.72</v>
      </c>
      <c r="F24" s="144">
        <v>0</v>
      </c>
      <c r="G24" s="145">
        <v>64512.590000000004</v>
      </c>
      <c r="H24" s="146">
        <v>11046.83</v>
      </c>
      <c r="I24" s="144">
        <v>110549.75</v>
      </c>
      <c r="J24" s="146">
        <v>0</v>
      </c>
      <c r="K24" s="147">
        <v>3.85</v>
      </c>
      <c r="L24" s="146">
        <v>59647.59</v>
      </c>
      <c r="M24" s="147">
        <v>3968.73</v>
      </c>
      <c r="N24" s="146">
        <v>0</v>
      </c>
      <c r="O24" s="47">
        <v>249325</v>
      </c>
      <c r="P24" s="139">
        <f t="shared" si="0"/>
        <v>488007.51</v>
      </c>
      <c r="Q24" s="140">
        <f aca="true" t="shared" si="2" ref="Q24:Q29">P24*100/C24</f>
        <v>91.76385274384741</v>
      </c>
    </row>
    <row r="25" spans="1:17" ht="15" customHeight="1">
      <c r="A25" s="141">
        <v>20</v>
      </c>
      <c r="B25" s="137" t="s">
        <v>200</v>
      </c>
      <c r="C25" s="138">
        <v>1054399</v>
      </c>
      <c r="D25" s="46">
        <v>225624.58</v>
      </c>
      <c r="E25" s="46">
        <v>364.61</v>
      </c>
      <c r="F25" s="46">
        <v>50292.34</v>
      </c>
      <c r="G25" s="139">
        <f>D25+E25+F25</f>
        <v>276281.52999999997</v>
      </c>
      <c r="H25" s="47">
        <v>103134.06</v>
      </c>
      <c r="I25" s="46">
        <v>243590.95590839413</v>
      </c>
      <c r="J25" s="47">
        <v>9478.039774013998</v>
      </c>
      <c r="K25" s="42">
        <v>1946.75</v>
      </c>
      <c r="L25" s="47">
        <v>70026.37</v>
      </c>
      <c r="M25" s="42">
        <v>0</v>
      </c>
      <c r="N25" s="47">
        <v>0</v>
      </c>
      <c r="O25" s="47">
        <v>4791</v>
      </c>
      <c r="P25" s="139">
        <f t="shared" si="0"/>
        <v>606114.6456824081</v>
      </c>
      <c r="Q25" s="140">
        <f t="shared" si="2"/>
        <v>57.48437220467851</v>
      </c>
    </row>
    <row r="26" spans="1:17" ht="15" customHeight="1">
      <c r="A26" s="193">
        <v>21</v>
      </c>
      <c r="B26" s="152" t="s">
        <v>301</v>
      </c>
      <c r="C26" s="157">
        <v>922484.46</v>
      </c>
      <c r="D26" s="154">
        <v>0</v>
      </c>
      <c r="E26" s="154">
        <v>0</v>
      </c>
      <c r="F26" s="154">
        <v>0</v>
      </c>
      <c r="G26" s="153">
        <v>197563.33</v>
      </c>
      <c r="H26" s="155">
        <v>110650.03</v>
      </c>
      <c r="I26" s="154">
        <v>180767.59</v>
      </c>
      <c r="J26" s="155">
        <v>0</v>
      </c>
      <c r="K26" s="156">
        <v>189</v>
      </c>
      <c r="L26" s="155">
        <v>32092.89</v>
      </c>
      <c r="M26" s="156">
        <v>0</v>
      </c>
      <c r="N26" s="155">
        <v>0</v>
      </c>
      <c r="O26" s="47">
        <v>204980.19000000006</v>
      </c>
      <c r="P26" s="139">
        <f t="shared" si="0"/>
        <v>615593</v>
      </c>
      <c r="Q26" s="140">
        <f t="shared" si="2"/>
        <v>66.73207264651374</v>
      </c>
    </row>
    <row r="27" spans="1:17" ht="15" customHeight="1">
      <c r="A27" s="141">
        <v>22</v>
      </c>
      <c r="B27" s="152" t="s">
        <v>191</v>
      </c>
      <c r="C27" s="153">
        <v>362920</v>
      </c>
      <c r="D27" s="154">
        <v>220387</v>
      </c>
      <c r="E27" s="154">
        <v>5556</v>
      </c>
      <c r="F27" s="154">
        <v>125</v>
      </c>
      <c r="G27" s="153">
        <f>D27+E27+F27</f>
        <v>226068</v>
      </c>
      <c r="H27" s="155">
        <v>185394</v>
      </c>
      <c r="I27" s="154">
        <v>24134</v>
      </c>
      <c r="J27" s="155">
        <v>0</v>
      </c>
      <c r="K27" s="156">
        <v>2685</v>
      </c>
      <c r="L27" s="155">
        <v>60916</v>
      </c>
      <c r="M27" s="156">
        <v>0</v>
      </c>
      <c r="N27" s="155">
        <v>1581</v>
      </c>
      <c r="O27" s="47">
        <v>2834</v>
      </c>
      <c r="P27" s="139">
        <f t="shared" si="0"/>
        <v>318218</v>
      </c>
      <c r="Q27" s="140">
        <f t="shared" si="2"/>
        <v>87.68268488923178</v>
      </c>
    </row>
    <row r="28" spans="1:17" ht="15" customHeight="1">
      <c r="A28" s="193">
        <v>23</v>
      </c>
      <c r="B28" s="137" t="s">
        <v>204</v>
      </c>
      <c r="C28" s="138">
        <v>240079</v>
      </c>
      <c r="D28" s="46">
        <v>155718</v>
      </c>
      <c r="E28" s="46">
        <v>2291</v>
      </c>
      <c r="F28" s="46">
        <v>727</v>
      </c>
      <c r="G28" s="139">
        <f>D28+E28+F28</f>
        <v>158736</v>
      </c>
      <c r="H28" s="47">
        <v>134637</v>
      </c>
      <c r="I28" s="46">
        <v>30412</v>
      </c>
      <c r="J28" s="47">
        <v>0</v>
      </c>
      <c r="K28" s="42">
        <v>1443</v>
      </c>
      <c r="L28" s="47">
        <v>37324</v>
      </c>
      <c r="M28" s="42">
        <v>0</v>
      </c>
      <c r="N28" s="47">
        <v>180</v>
      </c>
      <c r="O28" s="47">
        <v>0</v>
      </c>
      <c r="P28" s="139">
        <f t="shared" si="0"/>
        <v>228095</v>
      </c>
      <c r="Q28" s="140">
        <f t="shared" si="2"/>
        <v>95.00830976470245</v>
      </c>
    </row>
    <row r="29" spans="1:17" ht="15" customHeight="1">
      <c r="A29" s="141">
        <v>24</v>
      </c>
      <c r="B29" s="159" t="s">
        <v>209</v>
      </c>
      <c r="C29" s="138">
        <v>399044</v>
      </c>
      <c r="D29" s="46">
        <f>262340.55+2413.31</f>
        <v>264753.86</v>
      </c>
      <c r="E29" s="46">
        <v>0</v>
      </c>
      <c r="F29" s="46">
        <f>G29-D29</f>
        <v>22663.73000000004</v>
      </c>
      <c r="G29" s="139">
        <v>287417.59</v>
      </c>
      <c r="H29" s="47">
        <v>262340.55</v>
      </c>
      <c r="I29" s="46">
        <v>29866.35</v>
      </c>
      <c r="J29" s="47">
        <v>0</v>
      </c>
      <c r="K29" s="42">
        <v>3705</v>
      </c>
      <c r="L29" s="47">
        <v>43748.91</v>
      </c>
      <c r="M29" s="42">
        <v>0</v>
      </c>
      <c r="N29" s="47">
        <v>0</v>
      </c>
      <c r="O29" s="47">
        <v>-1.673470251262188E-10</v>
      </c>
      <c r="P29" s="139">
        <f t="shared" si="0"/>
        <v>364737.8499999998</v>
      </c>
      <c r="Q29" s="140">
        <f t="shared" si="2"/>
        <v>91.40291546796838</v>
      </c>
    </row>
    <row r="30" spans="1:17" ht="15" customHeight="1">
      <c r="A30" s="193">
        <v>25</v>
      </c>
      <c r="B30" s="137" t="s">
        <v>212</v>
      </c>
      <c r="C30" s="138">
        <v>1359732</v>
      </c>
      <c r="D30" s="46">
        <v>1170879</v>
      </c>
      <c r="E30" s="46">
        <v>0</v>
      </c>
      <c r="F30" s="46">
        <v>0</v>
      </c>
      <c r="G30" s="139">
        <v>1170879</v>
      </c>
      <c r="H30" s="47">
        <v>1170879</v>
      </c>
      <c r="I30" s="46">
        <v>0</v>
      </c>
      <c r="J30" s="47">
        <v>0</v>
      </c>
      <c r="K30" s="42">
        <v>0</v>
      </c>
      <c r="L30" s="47">
        <v>0</v>
      </c>
      <c r="M30" s="42">
        <v>0</v>
      </c>
      <c r="N30" s="47">
        <v>0</v>
      </c>
      <c r="O30" s="47">
        <v>179680</v>
      </c>
      <c r="P30" s="139">
        <f t="shared" si="0"/>
        <v>1350559</v>
      </c>
      <c r="Q30" s="140">
        <f t="shared" si="1"/>
        <v>99.3253817664069</v>
      </c>
    </row>
    <row r="31" spans="1:17" ht="12.75">
      <c r="A31" s="235"/>
      <c r="B31" s="194" t="s">
        <v>0</v>
      </c>
      <c r="C31" s="194">
        <f>SUM(C6:C30)</f>
        <v>18046479.37</v>
      </c>
      <c r="D31" s="194">
        <f aca="true" t="shared" si="3" ref="D31:N31">SUM(D6:D30)</f>
        <v>5146521.59</v>
      </c>
      <c r="E31" s="194">
        <f t="shared" si="3"/>
        <v>304686.4199999999</v>
      </c>
      <c r="F31" s="194">
        <f t="shared" si="3"/>
        <v>445302.7</v>
      </c>
      <c r="G31" s="194">
        <f t="shared" si="3"/>
        <v>6097652.039999999</v>
      </c>
      <c r="H31" s="194">
        <f>SUM(H6:H30)</f>
        <v>4458126.39</v>
      </c>
      <c r="I31" s="194">
        <f t="shared" si="3"/>
        <v>2873601.335908394</v>
      </c>
      <c r="J31" s="194">
        <f t="shared" si="3"/>
        <v>78577.039774014</v>
      </c>
      <c r="K31" s="194">
        <f t="shared" si="3"/>
        <v>178939.02000000002</v>
      </c>
      <c r="L31" s="194">
        <f t="shared" si="3"/>
        <v>1732775.83</v>
      </c>
      <c r="M31" s="194">
        <f t="shared" si="3"/>
        <v>18214.51</v>
      </c>
      <c r="N31" s="194">
        <f t="shared" si="3"/>
        <v>3515.61</v>
      </c>
      <c r="O31" s="194">
        <f>SUM(O6:O30)</f>
        <v>937817.6099999999</v>
      </c>
      <c r="P31" s="194">
        <f>SUM(P6:P30)</f>
        <v>11921092.995682409</v>
      </c>
      <c r="Q31" s="195">
        <f t="shared" si="1"/>
        <v>66.05772101731779</v>
      </c>
    </row>
    <row r="32" ht="12.75">
      <c r="H32" s="134">
        <f>H31*100/D31</f>
        <v>86.62406854879238</v>
      </c>
    </row>
    <row r="34" spans="5:8" ht="12.75">
      <c r="E34" s="134">
        <f>D31-H31</f>
        <v>688395.2000000002</v>
      </c>
      <c r="H34" s="134">
        <f>KCC_24!G29</f>
        <v>7408866</v>
      </c>
    </row>
    <row r="35" ht="12.75">
      <c r="H35" s="133">
        <f>H31/H34</f>
        <v>0.6017285762760455</v>
      </c>
    </row>
    <row r="37" ht="12.75">
      <c r="H37" s="134">
        <v>4458126.39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1:Q1"/>
    <mergeCell ref="A2:Q2"/>
    <mergeCell ref="Q4:Q5"/>
    <mergeCell ref="P4:P5"/>
    <mergeCell ref="H4:H5"/>
    <mergeCell ref="I4:I5"/>
    <mergeCell ref="J4:J5"/>
    <mergeCell ref="K4:K5"/>
    <mergeCell ref="L4:L5"/>
    <mergeCell ref="M4:M5"/>
    <mergeCell ref="J3:K3"/>
    <mergeCell ref="O3:P3"/>
    <mergeCell ref="A4:A5"/>
    <mergeCell ref="B4:B5"/>
    <mergeCell ref="C4:C5"/>
    <mergeCell ref="D4:G4"/>
    <mergeCell ref="N4:N5"/>
    <mergeCell ref="O4:O5"/>
  </mergeCells>
  <conditionalFormatting sqref="J6 J22 J18 J33:J65536">
    <cfRule type="cellIs" priority="33" dxfId="120" operator="lessThan">
      <formula>0</formula>
    </cfRule>
  </conditionalFormatting>
  <conditionalFormatting sqref="J3">
    <cfRule type="cellIs" priority="32" dxfId="120" operator="lessThan">
      <formula>0</formula>
    </cfRule>
  </conditionalFormatting>
  <conditionalFormatting sqref="O3">
    <cfRule type="cellIs" priority="31" dxfId="120" operator="lessThan">
      <formula>0</formula>
    </cfRule>
  </conditionalFormatting>
  <conditionalFormatting sqref="J7">
    <cfRule type="cellIs" priority="27" dxfId="121" operator="lessThan" stopIfTrue="1">
      <formula>0</formula>
    </cfRule>
  </conditionalFormatting>
  <conditionalFormatting sqref="A7 A9 A11 A13 A15 A17 A19 A21 A23 A25 A27 A29">
    <cfRule type="expression" priority="28" dxfId="122" stopIfTrue="1">
      <formula>AND(COUNTIF($A$6:$A$6,A7)&gt;1,NOT(ISBLANK(A7)))</formula>
    </cfRule>
  </conditionalFormatting>
  <conditionalFormatting sqref="B7">
    <cfRule type="expression" priority="29" dxfId="122" stopIfTrue="1">
      <formula>AND(COUNTIF($B$6:$B$6,B7)&gt;1,NOT(ISBLANK(B7)))</formula>
    </cfRule>
  </conditionalFormatting>
  <conditionalFormatting sqref="J24">
    <cfRule type="cellIs" priority="26" dxfId="120" operator="lessThan">
      <formula>0</formula>
    </cfRule>
  </conditionalFormatting>
  <conditionalFormatting sqref="J8">
    <cfRule type="cellIs" priority="25" dxfId="120" operator="lessThan">
      <formula>0</formula>
    </cfRule>
  </conditionalFormatting>
  <conditionalFormatting sqref="J9">
    <cfRule type="cellIs" priority="24" dxfId="120" operator="lessThan">
      <formula>0</formula>
    </cfRule>
  </conditionalFormatting>
  <conditionalFormatting sqref="J11">
    <cfRule type="cellIs" priority="22" dxfId="120" operator="lessThan">
      <formula>0</formula>
    </cfRule>
  </conditionalFormatting>
  <conditionalFormatting sqref="J27">
    <cfRule type="cellIs" priority="20" dxfId="121" operator="lessThan" stopIfTrue="1">
      <formula>0</formula>
    </cfRule>
  </conditionalFormatting>
  <conditionalFormatting sqref="B12">
    <cfRule type="expression" priority="18" dxfId="122" stopIfTrue="1">
      <formula>AND(COUNTIF($D$3:$D$3,B12)&gt;1,NOT(ISBLANK(B12)))</formula>
    </cfRule>
  </conditionalFormatting>
  <conditionalFormatting sqref="J12">
    <cfRule type="cellIs" priority="19" dxfId="121" operator="lessThan" stopIfTrue="1">
      <formula>0</formula>
    </cfRule>
  </conditionalFormatting>
  <conditionalFormatting sqref="J13">
    <cfRule type="cellIs" priority="17" dxfId="120" operator="lessThan">
      <formula>0</formula>
    </cfRule>
  </conditionalFormatting>
  <conditionalFormatting sqref="J25">
    <cfRule type="cellIs" priority="16" dxfId="120" operator="lessThan">
      <formula>0</formula>
    </cfRule>
  </conditionalFormatting>
  <conditionalFormatting sqref="B26">
    <cfRule type="expression" priority="14" dxfId="122" stopIfTrue="1">
      <formula>AND(COUNTIF($D$3:$D$3,B26)&gt;1,NOT(ISBLANK(B26)))</formula>
    </cfRule>
  </conditionalFormatting>
  <conditionalFormatting sqref="J26">
    <cfRule type="cellIs" priority="15" dxfId="121" operator="lessThan" stopIfTrue="1">
      <formula>0</formula>
    </cfRule>
  </conditionalFormatting>
  <conditionalFormatting sqref="J14">
    <cfRule type="cellIs" priority="13" dxfId="120" operator="lessThan">
      <formula>0</formula>
    </cfRule>
  </conditionalFormatting>
  <conditionalFormatting sqref="J15">
    <cfRule type="cellIs" priority="12" dxfId="120" operator="lessThan">
      <formula>0</formula>
    </cfRule>
  </conditionalFormatting>
  <conditionalFormatting sqref="J16">
    <cfRule type="cellIs" priority="11" dxfId="120" operator="lessThan">
      <formula>0</formula>
    </cfRule>
  </conditionalFormatting>
  <conditionalFormatting sqref="J28">
    <cfRule type="cellIs" priority="8" dxfId="120" operator="lessThan">
      <formula>0</formula>
    </cfRule>
  </conditionalFormatting>
  <conditionalFormatting sqref="J29">
    <cfRule type="cellIs" priority="7" dxfId="120" operator="lessThan">
      <formula>0</formula>
    </cfRule>
  </conditionalFormatting>
  <conditionalFormatting sqref="J17">
    <cfRule type="cellIs" priority="6" dxfId="120" operator="lessThan">
      <formula>0</formula>
    </cfRule>
  </conditionalFormatting>
  <conditionalFormatting sqref="J19">
    <cfRule type="cellIs" priority="5" dxfId="120" operator="lessThan">
      <formula>0</formula>
    </cfRule>
  </conditionalFormatting>
  <conditionalFormatting sqref="J23">
    <cfRule type="cellIs" priority="4" dxfId="120" operator="lessThan">
      <formula>0</formula>
    </cfRule>
  </conditionalFormatting>
  <conditionalFormatting sqref="J20">
    <cfRule type="cellIs" priority="2" dxfId="120" operator="lessThan">
      <formula>0</formula>
    </cfRule>
  </conditionalFormatting>
  <conditionalFormatting sqref="J21">
    <cfRule type="cellIs" priority="1" dxfId="120" operator="lessThan">
      <formula>0</formula>
    </cfRule>
  </conditionalFormatting>
  <conditionalFormatting sqref="B6">
    <cfRule type="duplicateValues" priority="34" dxfId="119">
      <formula>AND(COUNTIF($B$6:$B$6,B6)&gt;1,NOT(ISBLANK(B6)))</formula>
    </cfRule>
  </conditionalFormatting>
  <conditionalFormatting sqref="B10">
    <cfRule type="duplicateValues" priority="35" dxfId="119">
      <formula>AND(COUNTIF($B$10:$B$10,B10)&gt;1,NOT(ISBLANK(B10)))</formula>
    </cfRule>
  </conditionalFormatting>
  <conditionalFormatting sqref="B16">
    <cfRule type="duplicateValues" priority="36" dxfId="119">
      <formula>AND(COUNTIF($B$16:$B$16,B16)&gt;1,NOT(ISBLANK(B16)))</formula>
    </cfRule>
  </conditionalFormatting>
  <conditionalFormatting sqref="B23">
    <cfRule type="duplicateValues" priority="37" dxfId="119">
      <formula>AND(COUNTIF($B$23:$B$23,B23)&gt;1,NOT(ISBLANK(B23)))</formula>
    </cfRule>
  </conditionalFormatting>
  <printOptions/>
  <pageMargins left="0.25" right="0.25" top="0.75" bottom="0.75" header="0.3" footer="0.3"/>
  <pageSetup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33"/>
  <sheetViews>
    <sheetView zoomScale="85" zoomScaleNormal="8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8" sqref="L18"/>
    </sheetView>
  </sheetViews>
  <sheetFormatPr defaultColWidth="9.140625" defaultRowHeight="12.75"/>
  <cols>
    <col min="1" max="1" width="7.7109375" style="169" customWidth="1"/>
    <col min="2" max="2" width="32.7109375" style="169" customWidth="1"/>
    <col min="3" max="3" width="13.7109375" style="169" customWidth="1"/>
    <col min="4" max="4" width="13.140625" style="169" customWidth="1"/>
    <col min="5" max="5" width="14.421875" style="169" customWidth="1"/>
    <col min="6" max="6" width="11.140625" style="169" bestFit="1" customWidth="1"/>
    <col min="7" max="7" width="13.57421875" style="169" bestFit="1" customWidth="1"/>
    <col min="8" max="8" width="13.28125" style="169" customWidth="1"/>
    <col min="9" max="16384" width="9.140625" style="169" customWidth="1"/>
  </cols>
  <sheetData>
    <row r="1" spans="1:8" ht="15.75" customHeight="1">
      <c r="A1" s="569" t="s">
        <v>303</v>
      </c>
      <c r="B1" s="569"/>
      <c r="C1" s="569"/>
      <c r="D1" s="569"/>
      <c r="E1" s="569"/>
      <c r="F1" s="569"/>
      <c r="G1" s="569"/>
      <c r="H1" s="569"/>
    </row>
    <row r="2" spans="1:8" ht="15">
      <c r="A2" s="570" t="s">
        <v>364</v>
      </c>
      <c r="B2" s="570"/>
      <c r="C2" s="570"/>
      <c r="D2" s="570"/>
      <c r="E2" s="570"/>
      <c r="F2" s="570"/>
      <c r="G2" s="570"/>
      <c r="H2" s="570"/>
    </row>
    <row r="3" spans="1:8" ht="25.5" customHeight="1">
      <c r="A3" s="170"/>
      <c r="B3" s="113" t="s">
        <v>14</v>
      </c>
      <c r="C3" s="170"/>
      <c r="D3" s="170"/>
      <c r="E3" s="113"/>
      <c r="F3" s="113"/>
      <c r="G3" s="572" t="s">
        <v>19</v>
      </c>
      <c r="H3" s="573"/>
    </row>
    <row r="4" spans="1:8" ht="12.75" customHeight="1">
      <c r="A4" s="541" t="s">
        <v>3</v>
      </c>
      <c r="B4" s="541" t="s">
        <v>4</v>
      </c>
      <c r="C4" s="571" t="s">
        <v>166</v>
      </c>
      <c r="D4" s="574" t="s">
        <v>173</v>
      </c>
      <c r="E4" s="571" t="s">
        <v>31</v>
      </c>
      <c r="F4" s="571" t="s">
        <v>30</v>
      </c>
      <c r="G4" s="571" t="s">
        <v>121</v>
      </c>
      <c r="H4" s="571" t="s">
        <v>122</v>
      </c>
    </row>
    <row r="5" spans="1:8" ht="15">
      <c r="A5" s="541"/>
      <c r="B5" s="541"/>
      <c r="C5" s="571"/>
      <c r="D5" s="575"/>
      <c r="E5" s="571"/>
      <c r="F5" s="571"/>
      <c r="G5" s="571"/>
      <c r="H5" s="571"/>
    </row>
    <row r="6" spans="1:8" ht="18" customHeight="1">
      <c r="A6" s="171">
        <v>1</v>
      </c>
      <c r="B6" s="172" t="s">
        <v>189</v>
      </c>
      <c r="C6" s="173">
        <v>0</v>
      </c>
      <c r="D6" s="173">
        <v>10940</v>
      </c>
      <c r="E6" s="173">
        <v>84</v>
      </c>
      <c r="F6" s="173">
        <v>2728</v>
      </c>
      <c r="G6" s="173">
        <v>97469</v>
      </c>
      <c r="H6" s="174">
        <f>C6+D6+E6+F6+G6</f>
        <v>111221</v>
      </c>
    </row>
    <row r="7" spans="1:8" ht="18" customHeight="1">
      <c r="A7" s="175">
        <v>2</v>
      </c>
      <c r="B7" s="88" t="s">
        <v>202</v>
      </c>
      <c r="C7" s="173">
        <v>4215</v>
      </c>
      <c r="D7" s="173">
        <v>2952</v>
      </c>
      <c r="E7" s="173">
        <v>98</v>
      </c>
      <c r="F7" s="173">
        <v>1321</v>
      </c>
      <c r="G7" s="173">
        <v>478</v>
      </c>
      <c r="H7" s="174">
        <f aca="true" t="shared" si="0" ref="H7:H30">C7+D7+E7+F7+G7</f>
        <v>9064</v>
      </c>
    </row>
    <row r="8" spans="1:8" ht="18" customHeight="1">
      <c r="A8" s="171">
        <v>3</v>
      </c>
      <c r="B8" s="172" t="s">
        <v>220</v>
      </c>
      <c r="C8" s="176">
        <v>127229.77</v>
      </c>
      <c r="D8" s="176">
        <v>45631</v>
      </c>
      <c r="E8" s="176">
        <v>1533</v>
      </c>
      <c r="F8" s="176">
        <v>37874</v>
      </c>
      <c r="G8" s="176">
        <v>328553</v>
      </c>
      <c r="H8" s="174">
        <f t="shared" si="0"/>
        <v>540820.77</v>
      </c>
    </row>
    <row r="9" spans="1:8" ht="18" customHeight="1">
      <c r="A9" s="175">
        <v>4</v>
      </c>
      <c r="B9" s="177" t="s">
        <v>213</v>
      </c>
      <c r="C9" s="178">
        <v>165023</v>
      </c>
      <c r="D9" s="178">
        <v>12855</v>
      </c>
      <c r="E9" s="178">
        <v>45</v>
      </c>
      <c r="F9" s="178">
        <v>26491</v>
      </c>
      <c r="G9" s="178">
        <v>118621</v>
      </c>
      <c r="H9" s="174">
        <f t="shared" si="0"/>
        <v>323035</v>
      </c>
    </row>
    <row r="10" spans="1:8" ht="18" customHeight="1">
      <c r="A10" s="171">
        <v>5</v>
      </c>
      <c r="B10" s="179" t="s">
        <v>198</v>
      </c>
      <c r="C10" s="118">
        <v>22638</v>
      </c>
      <c r="D10" s="118">
        <v>0</v>
      </c>
      <c r="E10" s="118">
        <v>469</v>
      </c>
      <c r="F10" s="118">
        <v>24814</v>
      </c>
      <c r="G10" s="118">
        <v>75631</v>
      </c>
      <c r="H10" s="174">
        <f t="shared" si="0"/>
        <v>123552</v>
      </c>
    </row>
    <row r="11" spans="1:8" ht="18" customHeight="1">
      <c r="A11" s="175">
        <v>6</v>
      </c>
      <c r="B11" s="180" t="s">
        <v>222</v>
      </c>
      <c r="C11" s="177">
        <v>47849</v>
      </c>
      <c r="D11" s="177">
        <v>2469</v>
      </c>
      <c r="E11" s="177">
        <v>8738</v>
      </c>
      <c r="F11" s="177">
        <v>13836</v>
      </c>
      <c r="G11" s="177">
        <f>262923-C11</f>
        <v>215074</v>
      </c>
      <c r="H11" s="174">
        <f t="shared" si="0"/>
        <v>287966</v>
      </c>
    </row>
    <row r="12" spans="1:8" ht="18" customHeight="1">
      <c r="A12" s="171">
        <v>7</v>
      </c>
      <c r="B12" s="172" t="s">
        <v>304</v>
      </c>
      <c r="C12" s="173">
        <v>0</v>
      </c>
      <c r="D12" s="173">
        <v>0</v>
      </c>
      <c r="E12" s="173">
        <v>30</v>
      </c>
      <c r="F12" s="173">
        <v>3935</v>
      </c>
      <c r="G12" s="173">
        <v>219200</v>
      </c>
      <c r="H12" s="174">
        <f t="shared" si="0"/>
        <v>223165</v>
      </c>
    </row>
    <row r="13" spans="1:8" ht="18" customHeight="1">
      <c r="A13" s="175">
        <v>8</v>
      </c>
      <c r="B13" s="88" t="s">
        <v>214</v>
      </c>
      <c r="C13" s="173">
        <v>0</v>
      </c>
      <c r="D13" s="173">
        <v>30127</v>
      </c>
      <c r="E13" s="173">
        <v>47</v>
      </c>
      <c r="F13" s="173">
        <v>4867</v>
      </c>
      <c r="G13" s="173">
        <v>19078</v>
      </c>
      <c r="H13" s="174">
        <f t="shared" si="0"/>
        <v>54119</v>
      </c>
    </row>
    <row r="14" spans="1:8" ht="18" customHeight="1">
      <c r="A14" s="171">
        <v>9</v>
      </c>
      <c r="B14" s="179" t="s">
        <v>195</v>
      </c>
      <c r="C14" s="118">
        <v>120722.8</v>
      </c>
      <c r="D14" s="118">
        <v>7754.54</v>
      </c>
      <c r="E14" s="118">
        <v>93.75</v>
      </c>
      <c r="F14" s="118">
        <v>20287.18</v>
      </c>
      <c r="G14" s="118">
        <v>25425</v>
      </c>
      <c r="H14" s="174">
        <f t="shared" si="0"/>
        <v>174283.27</v>
      </c>
    </row>
    <row r="15" spans="1:8" ht="18" customHeight="1">
      <c r="A15" s="175">
        <v>10</v>
      </c>
      <c r="B15" s="172" t="s">
        <v>192</v>
      </c>
      <c r="C15" s="173">
        <v>0</v>
      </c>
      <c r="D15" s="173">
        <v>0</v>
      </c>
      <c r="E15" s="173">
        <v>0</v>
      </c>
      <c r="F15" s="184">
        <v>0</v>
      </c>
      <c r="G15" s="173">
        <v>61539</v>
      </c>
      <c r="H15" s="174">
        <f t="shared" si="0"/>
        <v>61539</v>
      </c>
    </row>
    <row r="16" spans="1:8" ht="18" customHeight="1">
      <c r="A16" s="171">
        <v>11</v>
      </c>
      <c r="B16" s="172" t="s">
        <v>216</v>
      </c>
      <c r="C16" s="173">
        <v>46034</v>
      </c>
      <c r="D16" s="173">
        <v>3057</v>
      </c>
      <c r="E16" s="173">
        <v>0</v>
      </c>
      <c r="F16" s="173">
        <v>1103</v>
      </c>
      <c r="G16" s="173">
        <v>10789</v>
      </c>
      <c r="H16" s="174">
        <f t="shared" si="0"/>
        <v>60983</v>
      </c>
    </row>
    <row r="17" spans="1:8" ht="18" customHeight="1">
      <c r="A17" s="175">
        <v>12</v>
      </c>
      <c r="B17" s="172" t="s">
        <v>224</v>
      </c>
      <c r="C17" s="173">
        <v>3465.99</v>
      </c>
      <c r="D17" s="173">
        <v>0</v>
      </c>
      <c r="E17" s="173">
        <v>0</v>
      </c>
      <c r="F17" s="173">
        <v>1849.97</v>
      </c>
      <c r="G17" s="173">
        <v>114055.51</v>
      </c>
      <c r="H17" s="174">
        <f t="shared" si="0"/>
        <v>119371.47</v>
      </c>
    </row>
    <row r="18" spans="1:8" ht="18" customHeight="1">
      <c r="A18" s="171">
        <v>13</v>
      </c>
      <c r="B18" s="172" t="s">
        <v>197</v>
      </c>
      <c r="C18" s="173">
        <v>0</v>
      </c>
      <c r="D18" s="173">
        <v>3031</v>
      </c>
      <c r="E18" s="173">
        <v>0</v>
      </c>
      <c r="F18" s="173">
        <v>1195</v>
      </c>
      <c r="G18" s="173">
        <v>3230</v>
      </c>
      <c r="H18" s="174">
        <f t="shared" si="0"/>
        <v>7456</v>
      </c>
    </row>
    <row r="19" spans="1:8" ht="18" customHeight="1">
      <c r="A19" s="175">
        <v>14</v>
      </c>
      <c r="B19" s="172" t="s">
        <v>225</v>
      </c>
      <c r="C19" s="173">
        <v>0</v>
      </c>
      <c r="D19" s="173">
        <v>35210</v>
      </c>
      <c r="E19" s="173">
        <v>63</v>
      </c>
      <c r="F19" s="173">
        <v>56159</v>
      </c>
      <c r="G19" s="173">
        <v>303744</v>
      </c>
      <c r="H19" s="174">
        <f t="shared" si="0"/>
        <v>395176</v>
      </c>
    </row>
    <row r="20" spans="1:8" ht="18" customHeight="1">
      <c r="A20" s="171">
        <v>15</v>
      </c>
      <c r="B20" s="172" t="s">
        <v>219</v>
      </c>
      <c r="C20" s="173">
        <v>0</v>
      </c>
      <c r="D20" s="173">
        <v>525</v>
      </c>
      <c r="E20" s="173">
        <v>5844</v>
      </c>
      <c r="F20" s="173">
        <v>50270</v>
      </c>
      <c r="G20" s="173">
        <v>101620</v>
      </c>
      <c r="H20" s="174">
        <f t="shared" si="0"/>
        <v>158259</v>
      </c>
    </row>
    <row r="21" spans="1:8" ht="18" customHeight="1">
      <c r="A21" s="175">
        <v>16</v>
      </c>
      <c r="B21" s="186" t="s">
        <v>226</v>
      </c>
      <c r="C21" s="187">
        <v>0</v>
      </c>
      <c r="D21" s="188">
        <v>25319.6</v>
      </c>
      <c r="E21" s="188">
        <v>2231.72</v>
      </c>
      <c r="F21" s="188">
        <v>23110.79</v>
      </c>
      <c r="G21" s="188">
        <v>212984</v>
      </c>
      <c r="H21" s="174">
        <f t="shared" si="0"/>
        <v>263646.11</v>
      </c>
    </row>
    <row r="22" spans="1:8" ht="18" customHeight="1">
      <c r="A22" s="171">
        <v>17</v>
      </c>
      <c r="B22" s="179" t="s">
        <v>215</v>
      </c>
      <c r="C22" s="118">
        <v>0</v>
      </c>
      <c r="D22" s="118">
        <v>17.04</v>
      </c>
      <c r="E22" s="118">
        <v>47.25</v>
      </c>
      <c r="F22" s="118">
        <v>6000</v>
      </c>
      <c r="G22" s="118">
        <v>6364.82</v>
      </c>
      <c r="H22" s="174">
        <f t="shared" si="0"/>
        <v>12429.11</v>
      </c>
    </row>
    <row r="23" spans="1:8" ht="18" customHeight="1">
      <c r="A23" s="175">
        <v>18</v>
      </c>
      <c r="B23" s="183" t="s">
        <v>229</v>
      </c>
      <c r="C23" s="182">
        <v>94711</v>
      </c>
      <c r="D23" s="182">
        <v>770215</v>
      </c>
      <c r="E23" s="124">
        <v>10862</v>
      </c>
      <c r="F23" s="182">
        <v>853801</v>
      </c>
      <c r="G23" s="182">
        <v>570570</v>
      </c>
      <c r="H23" s="174">
        <f t="shared" si="0"/>
        <v>2300159</v>
      </c>
    </row>
    <row r="24" spans="1:8" ht="18" customHeight="1">
      <c r="A24" s="171">
        <v>19</v>
      </c>
      <c r="B24" s="172" t="s">
        <v>211</v>
      </c>
      <c r="C24" s="173">
        <v>2019</v>
      </c>
      <c r="D24" s="173">
        <v>765</v>
      </c>
      <c r="E24" s="173">
        <v>0</v>
      </c>
      <c r="F24" s="173">
        <v>665</v>
      </c>
      <c r="G24" s="173">
        <v>40351</v>
      </c>
      <c r="H24" s="174">
        <f t="shared" si="0"/>
        <v>43800</v>
      </c>
    </row>
    <row r="25" spans="1:8" ht="18" customHeight="1">
      <c r="A25" s="175">
        <v>20</v>
      </c>
      <c r="B25" s="172" t="s">
        <v>200</v>
      </c>
      <c r="C25" s="173">
        <v>51123.01</v>
      </c>
      <c r="D25" s="173">
        <v>0</v>
      </c>
      <c r="E25" s="173">
        <v>25.08</v>
      </c>
      <c r="F25" s="173">
        <v>10684.48</v>
      </c>
      <c r="G25" s="173">
        <v>386451.42</v>
      </c>
      <c r="H25" s="174">
        <f t="shared" si="0"/>
        <v>448283.99</v>
      </c>
    </row>
    <row r="26" spans="1:8" ht="18" customHeight="1">
      <c r="A26" s="171">
        <v>21</v>
      </c>
      <c r="B26" s="183" t="s">
        <v>301</v>
      </c>
      <c r="C26" s="182">
        <v>0</v>
      </c>
      <c r="D26" s="182">
        <v>5555.67</v>
      </c>
      <c r="E26" s="182">
        <v>0</v>
      </c>
      <c r="F26" s="182">
        <v>72471.21</v>
      </c>
      <c r="G26" s="182">
        <v>228865</v>
      </c>
      <c r="H26" s="174">
        <f t="shared" si="0"/>
        <v>306891.88</v>
      </c>
    </row>
    <row r="27" spans="1:8" ht="18" customHeight="1">
      <c r="A27" s="175">
        <v>22</v>
      </c>
      <c r="B27" s="181" t="s">
        <v>191</v>
      </c>
      <c r="C27" s="182">
        <v>0</v>
      </c>
      <c r="D27" s="182">
        <v>0</v>
      </c>
      <c r="E27" s="182">
        <v>0</v>
      </c>
      <c r="F27" s="182">
        <v>2814</v>
      </c>
      <c r="G27" s="182">
        <v>41888</v>
      </c>
      <c r="H27" s="174">
        <f t="shared" si="0"/>
        <v>44702</v>
      </c>
    </row>
    <row r="28" spans="1:8" ht="18" customHeight="1">
      <c r="A28" s="171">
        <v>23</v>
      </c>
      <c r="B28" s="172" t="s">
        <v>204</v>
      </c>
      <c r="C28" s="173">
        <v>0</v>
      </c>
      <c r="D28" s="173">
        <v>0</v>
      </c>
      <c r="E28" s="173">
        <v>0</v>
      </c>
      <c r="F28" s="173">
        <v>0</v>
      </c>
      <c r="G28" s="173">
        <v>11984</v>
      </c>
      <c r="H28" s="174">
        <f t="shared" si="0"/>
        <v>11984</v>
      </c>
    </row>
    <row r="29" spans="1:8" ht="18" customHeight="1">
      <c r="A29" s="175">
        <v>24</v>
      </c>
      <c r="B29" s="172" t="s">
        <v>209</v>
      </c>
      <c r="C29" s="173">
        <v>0</v>
      </c>
      <c r="D29" s="173">
        <v>0</v>
      </c>
      <c r="E29" s="173">
        <v>0</v>
      </c>
      <c r="F29" s="173">
        <v>0</v>
      </c>
      <c r="G29" s="173">
        <v>34306</v>
      </c>
      <c r="H29" s="174">
        <f t="shared" si="0"/>
        <v>34306</v>
      </c>
    </row>
    <row r="30" spans="1:8" ht="18" customHeight="1">
      <c r="A30" s="185">
        <v>25</v>
      </c>
      <c r="B30" s="236" t="s">
        <v>212</v>
      </c>
      <c r="C30" s="188">
        <v>0</v>
      </c>
      <c r="D30" s="188">
        <v>0</v>
      </c>
      <c r="E30" s="188">
        <v>0</v>
      </c>
      <c r="F30" s="188">
        <v>6490.84</v>
      </c>
      <c r="G30" s="239">
        <v>2682.6</v>
      </c>
      <c r="H30" s="174">
        <f t="shared" si="0"/>
        <v>9173.44</v>
      </c>
    </row>
    <row r="31" spans="1:8" ht="18" customHeight="1">
      <c r="A31" s="237"/>
      <c r="B31" s="237" t="s">
        <v>0</v>
      </c>
      <c r="C31" s="238">
        <f aca="true" t="shared" si="1" ref="C31:H31">SUM(C6:C30)</f>
        <v>685030.5700000001</v>
      </c>
      <c r="D31" s="238">
        <f t="shared" si="1"/>
        <v>956423.85</v>
      </c>
      <c r="E31" s="238">
        <f t="shared" si="1"/>
        <v>30210.800000000003</v>
      </c>
      <c r="F31" s="238">
        <f t="shared" si="1"/>
        <v>1222767.47</v>
      </c>
      <c r="G31" s="238">
        <f t="shared" si="1"/>
        <v>3230953.35</v>
      </c>
      <c r="H31" s="238">
        <f t="shared" si="1"/>
        <v>6125386.04</v>
      </c>
    </row>
    <row r="33" ht="15">
      <c r="H33" s="327"/>
    </row>
  </sheetData>
  <sheetProtection/>
  <mergeCells count="11">
    <mergeCell ref="H4:H5"/>
    <mergeCell ref="A1:H1"/>
    <mergeCell ref="A2:H2"/>
    <mergeCell ref="A4:A5"/>
    <mergeCell ref="B4:B5"/>
    <mergeCell ref="C4:C5"/>
    <mergeCell ref="G3:H3"/>
    <mergeCell ref="D4:D5"/>
    <mergeCell ref="E4:E5"/>
    <mergeCell ref="F4:F5"/>
    <mergeCell ref="G4:G5"/>
  </mergeCells>
  <conditionalFormatting sqref="G3">
    <cfRule type="cellIs" priority="8" dxfId="120" operator="lessThan">
      <formula>0</formula>
    </cfRule>
  </conditionalFormatting>
  <conditionalFormatting sqref="A7 A9 A11 A13 A15 A17 A19 A21 A23 A25 A27 A29">
    <cfRule type="expression" priority="6" dxfId="122" stopIfTrue="1">
      <formula>AND(COUNTIF($A$6:$A$6,A7)&gt;1,NOT(ISBLANK(A7)))</formula>
    </cfRule>
  </conditionalFormatting>
  <conditionalFormatting sqref="B7">
    <cfRule type="expression" priority="7" dxfId="122" stopIfTrue="1">
      <formula>AND(COUNTIF($B$6:$B$6,B7)&gt;1,NOT(ISBLANK(B7)))</formula>
    </cfRule>
  </conditionalFormatting>
  <conditionalFormatting sqref="B10">
    <cfRule type="duplicateValues" priority="5" dxfId="119">
      <formula>AND(COUNTIF($B$10:$B$10,B10)&gt;1,NOT(ISBLANK(B10)))</formula>
    </cfRule>
  </conditionalFormatting>
  <conditionalFormatting sqref="B11">
    <cfRule type="expression" priority="4" dxfId="122" stopIfTrue="1">
      <formula>AND(COUNTIF($B$6:$B$6,B11)&gt;1,NOT(ISBLANK(B11)))</formula>
    </cfRule>
  </conditionalFormatting>
  <conditionalFormatting sqref="B26">
    <cfRule type="expression" priority="3" dxfId="122" stopIfTrue="1">
      <formula>AND(COUNTIF($D$3:$D$3,B26)&gt;1,NOT(ISBLANK(B26)))</formula>
    </cfRule>
  </conditionalFormatting>
  <conditionalFormatting sqref="B23">
    <cfRule type="duplicateValues" priority="1" dxfId="119">
      <formula>AND(COUNTIF($B$23:$B$23,B23)&gt;1,NOT(ISBLANK(B23)))</formula>
    </cfRule>
  </conditionalFormatting>
  <printOptions/>
  <pageMargins left="0.7" right="0.7" top="0.75" bottom="0.75" header="0.3" footer="0.3"/>
  <pageSetup horizontalDpi="600" verticalDpi="6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Z32"/>
  <sheetViews>
    <sheetView zoomScalePageLayoutView="0" workbookViewId="0" topLeftCell="A1">
      <pane xSplit="2" ySplit="6" topLeftCell="C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34" sqref="D34:E38"/>
    </sheetView>
  </sheetViews>
  <sheetFormatPr defaultColWidth="9.140625" defaultRowHeight="12.75"/>
  <cols>
    <col min="1" max="1" width="3.7109375" style="249" customWidth="1"/>
    <col min="2" max="2" width="29.7109375" style="242" bestFit="1" customWidth="1"/>
    <col min="3" max="3" width="9.00390625" style="242" customWidth="1"/>
    <col min="4" max="4" width="8.7109375" style="245" customWidth="1"/>
    <col min="5" max="5" width="9.57421875" style="242" customWidth="1"/>
    <col min="6" max="6" width="8.28125" style="245" customWidth="1"/>
    <col min="7" max="7" width="7.57421875" style="242" customWidth="1"/>
    <col min="8" max="8" width="7.28125" style="245" customWidth="1"/>
    <col min="9" max="9" width="7.57421875" style="245" customWidth="1"/>
    <col min="10" max="10" width="8.57421875" style="245" bestFit="1" customWidth="1"/>
    <col min="11" max="11" width="7.00390625" style="242" customWidth="1"/>
    <col min="12" max="12" width="6.8515625" style="245" customWidth="1"/>
    <col min="13" max="13" width="7.140625" style="242" customWidth="1"/>
    <col min="14" max="14" width="7.8515625" style="245" bestFit="1" customWidth="1"/>
    <col min="15" max="24" width="0" style="242" hidden="1" customWidth="1"/>
    <col min="25" max="25" width="10.00390625" style="242" bestFit="1" customWidth="1"/>
    <col min="26" max="16384" width="9.140625" style="242" customWidth="1"/>
  </cols>
  <sheetData>
    <row r="1" spans="1:14" ht="14.25" customHeight="1">
      <c r="A1" s="577" t="s">
        <v>123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</row>
    <row r="2" spans="1:14" ht="15.75">
      <c r="A2" s="570" t="s">
        <v>103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</row>
    <row r="3" spans="1:14" ht="25.5" customHeight="1">
      <c r="A3" s="243"/>
      <c r="B3" s="38" t="s">
        <v>14</v>
      </c>
      <c r="C3" s="13"/>
      <c r="D3" s="54"/>
      <c r="E3" s="244"/>
      <c r="F3" s="54"/>
      <c r="G3" s="244"/>
      <c r="H3" s="54"/>
      <c r="I3" s="54"/>
      <c r="J3" s="54"/>
      <c r="K3" s="578"/>
      <c r="L3" s="578"/>
      <c r="M3" s="578" t="s">
        <v>167</v>
      </c>
      <c r="N3" s="578"/>
    </row>
    <row r="4" spans="1:14" ht="24.75" customHeight="1">
      <c r="A4" s="579" t="s">
        <v>3</v>
      </c>
      <c r="B4" s="581" t="s">
        <v>4</v>
      </c>
      <c r="C4" s="576" t="s">
        <v>124</v>
      </c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</row>
    <row r="5" spans="1:14" ht="24.75" customHeight="1">
      <c r="A5" s="580"/>
      <c r="B5" s="582"/>
      <c r="C5" s="576" t="s">
        <v>125</v>
      </c>
      <c r="D5" s="576"/>
      <c r="E5" s="576" t="s">
        <v>126</v>
      </c>
      <c r="F5" s="576"/>
      <c r="G5" s="576" t="s">
        <v>127</v>
      </c>
      <c r="H5" s="576"/>
      <c r="I5" s="576" t="s">
        <v>20</v>
      </c>
      <c r="J5" s="576"/>
      <c r="K5" s="576" t="s">
        <v>21</v>
      </c>
      <c r="L5" s="576"/>
      <c r="M5" s="576" t="s">
        <v>128</v>
      </c>
      <c r="N5" s="576"/>
    </row>
    <row r="6" spans="1:22" ht="15" customHeight="1">
      <c r="A6" s="580"/>
      <c r="B6" s="582"/>
      <c r="C6" s="502" t="s">
        <v>22</v>
      </c>
      <c r="D6" s="504" t="s">
        <v>36</v>
      </c>
      <c r="E6" s="502" t="s">
        <v>22</v>
      </c>
      <c r="F6" s="504" t="s">
        <v>36</v>
      </c>
      <c r="G6" s="502" t="s">
        <v>22</v>
      </c>
      <c r="H6" s="504" t="s">
        <v>36</v>
      </c>
      <c r="I6" s="502" t="s">
        <v>22</v>
      </c>
      <c r="J6" s="504" t="s">
        <v>36</v>
      </c>
      <c r="K6" s="502" t="s">
        <v>22</v>
      </c>
      <c r="L6" s="504" t="s">
        <v>36</v>
      </c>
      <c r="M6" s="502" t="s">
        <v>22</v>
      </c>
      <c r="N6" s="504" t="s">
        <v>36</v>
      </c>
      <c r="R6" s="242" t="s">
        <v>23</v>
      </c>
      <c r="V6" s="242" t="s">
        <v>24</v>
      </c>
    </row>
    <row r="7" spans="1:22" ht="15" customHeight="1">
      <c r="A7" s="40">
        <v>1</v>
      </c>
      <c r="B7" s="505" t="s">
        <v>189</v>
      </c>
      <c r="C7" s="240">
        <v>18052</v>
      </c>
      <c r="D7" s="240">
        <v>48494</v>
      </c>
      <c r="E7" s="240">
        <v>709</v>
      </c>
      <c r="F7" s="240">
        <v>202</v>
      </c>
      <c r="G7" s="240">
        <v>2226</v>
      </c>
      <c r="H7" s="240">
        <v>2098</v>
      </c>
      <c r="I7" s="240">
        <v>38495</v>
      </c>
      <c r="J7" s="240">
        <v>99086.23</v>
      </c>
      <c r="K7" s="240">
        <v>1667</v>
      </c>
      <c r="L7" s="240">
        <v>392</v>
      </c>
      <c r="M7" s="240">
        <v>1245</v>
      </c>
      <c r="N7" s="240">
        <v>1608.3600000000001</v>
      </c>
      <c r="O7" s="242" t="e">
        <f>#REF!+#REF!+#REF!+#REF!+#REF!</f>
        <v>#REF!</v>
      </c>
      <c r="P7" s="242">
        <f>M7+K7+G7+E7</f>
        <v>5847</v>
      </c>
      <c r="Q7" s="242" t="e">
        <f>P7+O7</f>
        <v>#REF!</v>
      </c>
      <c r="R7" s="242" t="e">
        <f>Q7-C7</f>
        <v>#REF!</v>
      </c>
      <c r="S7" s="245" t="e">
        <f>#REF!+#REF!+#REF!+#REF!+#REF!</f>
        <v>#REF!</v>
      </c>
      <c r="T7" s="245">
        <f>N7+L7+H7+F7</f>
        <v>4300.360000000001</v>
      </c>
      <c r="U7" s="245" t="e">
        <f>S7+T7</f>
        <v>#REF!</v>
      </c>
      <c r="V7" s="245" t="e">
        <f>D7-U7</f>
        <v>#REF!</v>
      </c>
    </row>
    <row r="8" spans="1:14" ht="15" customHeight="1">
      <c r="A8" s="40">
        <v>2</v>
      </c>
      <c r="B8" s="246" t="s">
        <v>202</v>
      </c>
      <c r="C8" s="247">
        <v>515</v>
      </c>
      <c r="D8" s="247">
        <v>490</v>
      </c>
      <c r="E8" s="247">
        <v>0</v>
      </c>
      <c r="F8" s="247">
        <v>0</v>
      </c>
      <c r="G8" s="247">
        <v>16</v>
      </c>
      <c r="H8" s="247">
        <v>16.15</v>
      </c>
      <c r="I8" s="247">
        <v>124</v>
      </c>
      <c r="J8" s="247">
        <v>55</v>
      </c>
      <c r="K8" s="247">
        <v>13</v>
      </c>
      <c r="L8" s="247">
        <v>0.89</v>
      </c>
      <c r="M8" s="247">
        <v>0</v>
      </c>
      <c r="N8" s="248">
        <v>0</v>
      </c>
    </row>
    <row r="9" spans="1:14" ht="15" customHeight="1">
      <c r="A9" s="40">
        <v>3</v>
      </c>
      <c r="B9" s="246" t="s">
        <v>220</v>
      </c>
      <c r="C9" s="247">
        <v>75704</v>
      </c>
      <c r="D9" s="247">
        <v>77887.72</v>
      </c>
      <c r="E9" s="247">
        <v>533</v>
      </c>
      <c r="F9" s="247">
        <v>429</v>
      </c>
      <c r="G9" s="247">
        <v>2095</v>
      </c>
      <c r="H9" s="247">
        <v>1211.46</v>
      </c>
      <c r="I9" s="247">
        <v>11675</v>
      </c>
      <c r="J9" s="247">
        <v>13236.31</v>
      </c>
      <c r="K9" s="247">
        <v>65</v>
      </c>
      <c r="L9" s="247">
        <v>634.37</v>
      </c>
      <c r="M9" s="247">
        <v>614</v>
      </c>
      <c r="N9" s="248">
        <v>843.31</v>
      </c>
    </row>
    <row r="10" spans="1:14" ht="15" customHeight="1">
      <c r="A10" s="40">
        <v>4</v>
      </c>
      <c r="B10" s="246" t="s">
        <v>213</v>
      </c>
      <c r="C10" s="247">
        <v>201656</v>
      </c>
      <c r="D10" s="247">
        <v>289133.69</v>
      </c>
      <c r="E10" s="247">
        <v>113</v>
      </c>
      <c r="F10" s="247">
        <v>42.71</v>
      </c>
      <c r="G10" s="247">
        <v>15266</v>
      </c>
      <c r="H10" s="247">
        <v>9477.69</v>
      </c>
      <c r="I10" s="247">
        <v>58594</v>
      </c>
      <c r="J10" s="247">
        <v>84321</v>
      </c>
      <c r="K10" s="247">
        <v>378</v>
      </c>
      <c r="L10" s="247">
        <v>185</v>
      </c>
      <c r="M10" s="247">
        <v>1990</v>
      </c>
      <c r="N10" s="248">
        <v>1941</v>
      </c>
    </row>
    <row r="11" spans="1:14" ht="15" customHeight="1">
      <c r="A11" s="40">
        <v>5</v>
      </c>
      <c r="B11" s="246" t="s">
        <v>198</v>
      </c>
      <c r="C11" s="247">
        <v>19095</v>
      </c>
      <c r="D11" s="247">
        <v>39597</v>
      </c>
      <c r="E11" s="247">
        <v>620</v>
      </c>
      <c r="F11" s="247">
        <v>1110</v>
      </c>
      <c r="G11" s="247">
        <v>369</v>
      </c>
      <c r="H11" s="247">
        <v>363</v>
      </c>
      <c r="I11" s="247">
        <v>5390</v>
      </c>
      <c r="J11" s="247">
        <v>10014</v>
      </c>
      <c r="K11" s="247">
        <v>2534</v>
      </c>
      <c r="L11" s="247">
        <v>281</v>
      </c>
      <c r="M11" s="247">
        <v>534</v>
      </c>
      <c r="N11" s="248">
        <v>414</v>
      </c>
    </row>
    <row r="12" spans="1:26" ht="15" customHeight="1">
      <c r="A12" s="40">
        <v>6</v>
      </c>
      <c r="B12" s="246" t="s">
        <v>222</v>
      </c>
      <c r="C12" s="247">
        <v>62891</v>
      </c>
      <c r="D12" s="247">
        <f>112901+74922</f>
        <v>187823</v>
      </c>
      <c r="E12" s="247">
        <v>379</v>
      </c>
      <c r="F12" s="247">
        <v>401</v>
      </c>
      <c r="G12" s="247">
        <f>9983-M12</f>
        <v>2468</v>
      </c>
      <c r="H12" s="247">
        <f>10672-N12</f>
        <v>1318</v>
      </c>
      <c r="I12" s="247">
        <v>101794</v>
      </c>
      <c r="J12" s="247">
        <v>124754</v>
      </c>
      <c r="K12" s="247">
        <v>543</v>
      </c>
      <c r="L12" s="247">
        <v>421</v>
      </c>
      <c r="M12" s="247">
        <v>7515</v>
      </c>
      <c r="N12" s="247">
        <v>9354</v>
      </c>
      <c r="Y12" s="245"/>
      <c r="Z12" s="245"/>
    </row>
    <row r="13" spans="1:14" ht="15" customHeight="1">
      <c r="A13" s="40">
        <v>7</v>
      </c>
      <c r="B13" s="246" t="s">
        <v>304</v>
      </c>
      <c r="C13" s="247">
        <v>10009</v>
      </c>
      <c r="D13" s="247">
        <v>27427</v>
      </c>
      <c r="E13" s="247">
        <v>499</v>
      </c>
      <c r="F13" s="247">
        <v>299</v>
      </c>
      <c r="G13" s="247">
        <v>477</v>
      </c>
      <c r="H13" s="247">
        <v>2653</v>
      </c>
      <c r="I13" s="247">
        <v>2046</v>
      </c>
      <c r="J13" s="247">
        <v>4060</v>
      </c>
      <c r="K13" s="247">
        <v>14</v>
      </c>
      <c r="L13" s="247">
        <v>1</v>
      </c>
      <c r="M13" s="247">
        <v>14</v>
      </c>
      <c r="N13" s="248">
        <v>12</v>
      </c>
    </row>
    <row r="14" spans="1:25" ht="15" customHeight="1">
      <c r="A14" s="40">
        <v>8</v>
      </c>
      <c r="B14" s="246" t="s">
        <v>214</v>
      </c>
      <c r="C14" s="247">
        <v>5251</v>
      </c>
      <c r="D14" s="247">
        <v>7599</v>
      </c>
      <c r="E14" s="247">
        <v>47</v>
      </c>
      <c r="F14" s="247">
        <v>2</v>
      </c>
      <c r="G14" s="247">
        <v>122</v>
      </c>
      <c r="H14" s="247">
        <v>29</v>
      </c>
      <c r="I14" s="247">
        <v>4340</v>
      </c>
      <c r="J14" s="247">
        <v>4017</v>
      </c>
      <c r="K14" s="247">
        <v>86</v>
      </c>
      <c r="L14" s="247">
        <v>23</v>
      </c>
      <c r="M14" s="247">
        <v>66</v>
      </c>
      <c r="N14" s="248">
        <v>59</v>
      </c>
      <c r="Y14" s="245"/>
    </row>
    <row r="15" spans="1:14" ht="15" customHeight="1">
      <c r="A15" s="40">
        <v>9</v>
      </c>
      <c r="B15" s="246" t="s">
        <v>195</v>
      </c>
      <c r="C15" s="247">
        <v>11237</v>
      </c>
      <c r="D15" s="247">
        <v>20144.15</v>
      </c>
      <c r="E15" s="247">
        <v>8</v>
      </c>
      <c r="F15" s="247">
        <v>2</v>
      </c>
      <c r="G15" s="247">
        <v>408</v>
      </c>
      <c r="H15" s="247">
        <v>524.78</v>
      </c>
      <c r="I15" s="247">
        <v>5267</v>
      </c>
      <c r="J15" s="247">
        <v>4246.5</v>
      </c>
      <c r="K15" s="247">
        <v>1</v>
      </c>
      <c r="L15" s="247">
        <v>0.9</v>
      </c>
      <c r="M15" s="247">
        <v>985</v>
      </c>
      <c r="N15" s="248">
        <v>1577.69</v>
      </c>
    </row>
    <row r="16" spans="1:14" ht="15" customHeight="1">
      <c r="A16" s="40">
        <v>10</v>
      </c>
      <c r="B16" s="246" t="s">
        <v>192</v>
      </c>
      <c r="C16" s="247">
        <v>3279</v>
      </c>
      <c r="D16" s="247">
        <v>4151.82</v>
      </c>
      <c r="E16" s="247">
        <v>0</v>
      </c>
      <c r="F16" s="247">
        <v>0</v>
      </c>
      <c r="G16" s="247">
        <v>0</v>
      </c>
      <c r="H16" s="247">
        <v>0</v>
      </c>
      <c r="I16" s="247">
        <v>921</v>
      </c>
      <c r="J16" s="247">
        <v>1146.45</v>
      </c>
      <c r="K16" s="247">
        <v>772</v>
      </c>
      <c r="L16" s="247">
        <v>124.32</v>
      </c>
      <c r="M16" s="247">
        <v>89</v>
      </c>
      <c r="N16" s="248">
        <v>66.47</v>
      </c>
    </row>
    <row r="17" spans="1:14" ht="15" customHeight="1">
      <c r="A17" s="40">
        <v>11</v>
      </c>
      <c r="B17" s="246" t="s">
        <v>216</v>
      </c>
      <c r="C17" s="247">
        <v>2004</v>
      </c>
      <c r="D17" s="247">
        <v>3839</v>
      </c>
      <c r="E17" s="247">
        <v>6</v>
      </c>
      <c r="F17" s="247">
        <v>1</v>
      </c>
      <c r="G17" s="247">
        <v>195</v>
      </c>
      <c r="H17" s="247">
        <v>192</v>
      </c>
      <c r="I17" s="247">
        <v>489</v>
      </c>
      <c r="J17" s="247">
        <v>647</v>
      </c>
      <c r="K17" s="247">
        <v>85</v>
      </c>
      <c r="L17" s="247">
        <v>10</v>
      </c>
      <c r="M17" s="247">
        <v>6</v>
      </c>
      <c r="N17" s="248">
        <v>8</v>
      </c>
    </row>
    <row r="18" spans="1:14" ht="15" customHeight="1">
      <c r="A18" s="40">
        <v>12</v>
      </c>
      <c r="B18" s="246" t="s">
        <v>224</v>
      </c>
      <c r="C18" s="247">
        <v>8426</v>
      </c>
      <c r="D18" s="247">
        <v>16476.61</v>
      </c>
      <c r="E18" s="247">
        <v>0</v>
      </c>
      <c r="F18" s="247">
        <v>0</v>
      </c>
      <c r="G18" s="247">
        <v>70</v>
      </c>
      <c r="H18" s="247">
        <v>30.38</v>
      </c>
      <c r="I18" s="247">
        <v>4665</v>
      </c>
      <c r="J18" s="247">
        <v>8999.22</v>
      </c>
      <c r="K18" s="247">
        <v>19</v>
      </c>
      <c r="L18" s="247">
        <v>21.97</v>
      </c>
      <c r="M18" s="247">
        <v>54</v>
      </c>
      <c r="N18" s="248">
        <v>54.29</v>
      </c>
    </row>
    <row r="19" spans="1:14" ht="15" customHeight="1">
      <c r="A19" s="40">
        <v>13</v>
      </c>
      <c r="B19" s="246" t="s">
        <v>197</v>
      </c>
      <c r="C19" s="247">
        <v>4459</v>
      </c>
      <c r="D19" s="247">
        <v>4549</v>
      </c>
      <c r="E19" s="247">
        <v>1701</v>
      </c>
      <c r="F19" s="247">
        <v>898</v>
      </c>
      <c r="G19" s="247">
        <v>951</v>
      </c>
      <c r="H19" s="247">
        <v>293</v>
      </c>
      <c r="I19" s="247">
        <v>400</v>
      </c>
      <c r="J19" s="247">
        <v>316</v>
      </c>
      <c r="K19" s="247">
        <v>203</v>
      </c>
      <c r="L19" s="247">
        <v>255.68</v>
      </c>
      <c r="M19" s="247">
        <v>14</v>
      </c>
      <c r="N19" s="248">
        <v>23</v>
      </c>
    </row>
    <row r="20" spans="1:14" ht="15" customHeight="1">
      <c r="A20" s="40">
        <v>14</v>
      </c>
      <c r="B20" s="246" t="s">
        <v>225</v>
      </c>
      <c r="C20" s="247">
        <v>109761</v>
      </c>
      <c r="D20" s="247">
        <v>102407</v>
      </c>
      <c r="E20" s="247">
        <v>3374</v>
      </c>
      <c r="F20" s="247">
        <v>2655</v>
      </c>
      <c r="G20" s="247">
        <v>4627</v>
      </c>
      <c r="H20" s="247">
        <v>1971</v>
      </c>
      <c r="I20" s="247">
        <v>26042</v>
      </c>
      <c r="J20" s="247">
        <v>27615</v>
      </c>
      <c r="K20" s="247">
        <v>688</v>
      </c>
      <c r="L20" s="247">
        <v>69</v>
      </c>
      <c r="M20" s="247">
        <v>2180</v>
      </c>
      <c r="N20" s="248">
        <v>1447</v>
      </c>
    </row>
    <row r="21" spans="1:14" ht="15" customHeight="1">
      <c r="A21" s="40">
        <v>15</v>
      </c>
      <c r="B21" s="246" t="s">
        <v>219</v>
      </c>
      <c r="C21" s="247">
        <v>29210</v>
      </c>
      <c r="D21" s="247">
        <v>13010</v>
      </c>
      <c r="E21" s="247">
        <v>0</v>
      </c>
      <c r="F21" s="247">
        <v>0</v>
      </c>
      <c r="G21" s="247">
        <v>5610</v>
      </c>
      <c r="H21" s="247">
        <v>10221</v>
      </c>
      <c r="I21" s="247">
        <v>25320</v>
      </c>
      <c r="J21" s="247">
        <v>12920</v>
      </c>
      <c r="K21" s="247">
        <v>830</v>
      </c>
      <c r="L21" s="247">
        <v>90</v>
      </c>
      <c r="M21" s="247">
        <v>1780</v>
      </c>
      <c r="N21" s="248">
        <v>5433</v>
      </c>
    </row>
    <row r="22" spans="1:14" ht="15" customHeight="1">
      <c r="A22" s="40">
        <v>16</v>
      </c>
      <c r="B22" s="246" t="s">
        <v>226</v>
      </c>
      <c r="C22" s="247">
        <v>72783</v>
      </c>
      <c r="D22" s="247">
        <v>107365.74</v>
      </c>
      <c r="E22" s="247">
        <v>1092</v>
      </c>
      <c r="F22" s="247">
        <v>273.52</v>
      </c>
      <c r="G22" s="247">
        <v>10368</v>
      </c>
      <c r="H22" s="247">
        <v>4171</v>
      </c>
      <c r="I22" s="247">
        <v>33371</v>
      </c>
      <c r="J22" s="247">
        <v>33442.88</v>
      </c>
      <c r="K22" s="247">
        <v>399</v>
      </c>
      <c r="L22" s="247">
        <v>47.47</v>
      </c>
      <c r="M22" s="247">
        <v>4277</v>
      </c>
      <c r="N22" s="248">
        <v>2883.32</v>
      </c>
    </row>
    <row r="23" spans="1:14" ht="15" customHeight="1">
      <c r="A23" s="40">
        <v>17</v>
      </c>
      <c r="B23" s="246" t="s">
        <v>215</v>
      </c>
      <c r="C23" s="247">
        <v>3793</v>
      </c>
      <c r="D23" s="247">
        <v>6042.94</v>
      </c>
      <c r="E23" s="247">
        <v>0</v>
      </c>
      <c r="F23" s="247">
        <v>0</v>
      </c>
      <c r="G23" s="247">
        <v>0</v>
      </c>
      <c r="H23" s="247"/>
      <c r="I23" s="247">
        <v>413</v>
      </c>
      <c r="J23" s="247">
        <v>634.67</v>
      </c>
      <c r="K23" s="247">
        <v>26</v>
      </c>
      <c r="L23" s="247">
        <v>4.57</v>
      </c>
      <c r="M23" s="247">
        <v>28</v>
      </c>
      <c r="N23" s="248">
        <v>16.03</v>
      </c>
    </row>
    <row r="24" spans="1:14" ht="15" customHeight="1">
      <c r="A24" s="40">
        <v>18</v>
      </c>
      <c r="B24" s="246" t="s">
        <v>229</v>
      </c>
      <c r="C24" s="247">
        <v>488341</v>
      </c>
      <c r="D24" s="247">
        <v>625396</v>
      </c>
      <c r="E24" s="247">
        <v>24115</v>
      </c>
      <c r="F24" s="247">
        <v>5542</v>
      </c>
      <c r="G24" s="247">
        <v>490</v>
      </c>
      <c r="H24" s="247">
        <v>9253</v>
      </c>
      <c r="I24" s="247">
        <v>208545</v>
      </c>
      <c r="J24" s="247">
        <v>135707</v>
      </c>
      <c r="K24" s="247">
        <v>479</v>
      </c>
      <c r="L24" s="247">
        <v>34</v>
      </c>
      <c r="M24" s="247">
        <v>5489</v>
      </c>
      <c r="N24" s="248">
        <v>3752</v>
      </c>
    </row>
    <row r="25" spans="1:14" ht="15" customHeight="1">
      <c r="A25" s="40">
        <v>19</v>
      </c>
      <c r="B25" s="246" t="s">
        <v>211</v>
      </c>
      <c r="C25" s="247">
        <v>22025</v>
      </c>
      <c r="D25" s="247">
        <v>10566.47</v>
      </c>
      <c r="E25" s="247">
        <v>2</v>
      </c>
      <c r="F25" s="247">
        <v>448.69</v>
      </c>
      <c r="G25" s="247">
        <v>0</v>
      </c>
      <c r="H25" s="247">
        <v>0</v>
      </c>
      <c r="I25" s="247">
        <v>15544</v>
      </c>
      <c r="J25" s="247">
        <v>2371.06</v>
      </c>
      <c r="K25" s="247">
        <v>0</v>
      </c>
      <c r="L25" s="247">
        <v>0</v>
      </c>
      <c r="M25" s="247">
        <v>8</v>
      </c>
      <c r="N25" s="248">
        <v>0.3</v>
      </c>
    </row>
    <row r="26" spans="1:14" ht="15" customHeight="1">
      <c r="A26" s="40">
        <v>20</v>
      </c>
      <c r="B26" s="246" t="s">
        <v>200</v>
      </c>
      <c r="C26" s="247">
        <v>20676</v>
      </c>
      <c r="D26" s="247">
        <v>38084.2174127</v>
      </c>
      <c r="E26" s="247">
        <v>0</v>
      </c>
      <c r="F26" s="247">
        <v>0</v>
      </c>
      <c r="G26" s="247">
        <v>70</v>
      </c>
      <c r="H26" s="247">
        <v>21.21</v>
      </c>
      <c r="I26" s="247">
        <v>6613</v>
      </c>
      <c r="J26" s="247">
        <v>14977.27</v>
      </c>
      <c r="K26" s="247">
        <v>0</v>
      </c>
      <c r="L26" s="247">
        <v>0</v>
      </c>
      <c r="M26" s="247">
        <v>6761</v>
      </c>
      <c r="N26" s="248">
        <v>3867.0078306999994</v>
      </c>
    </row>
    <row r="27" spans="1:14" ht="15" customHeight="1">
      <c r="A27" s="40">
        <v>21</v>
      </c>
      <c r="B27" s="246" t="s">
        <v>301</v>
      </c>
      <c r="C27" s="247">
        <v>0</v>
      </c>
      <c r="D27" s="247">
        <v>0</v>
      </c>
      <c r="E27" s="247">
        <v>0</v>
      </c>
      <c r="F27" s="247">
        <v>0</v>
      </c>
      <c r="G27" s="247">
        <v>0</v>
      </c>
      <c r="H27" s="247">
        <v>0</v>
      </c>
      <c r="I27" s="247">
        <v>20369</v>
      </c>
      <c r="J27" s="247">
        <v>21857.45</v>
      </c>
      <c r="K27" s="247">
        <v>0</v>
      </c>
      <c r="L27" s="247">
        <v>0</v>
      </c>
      <c r="M27" s="247">
        <v>6521</v>
      </c>
      <c r="N27" s="248">
        <v>4075.61</v>
      </c>
    </row>
    <row r="28" spans="1:14" ht="15" customHeight="1">
      <c r="A28" s="40">
        <v>22</v>
      </c>
      <c r="B28" s="246" t="s">
        <v>191</v>
      </c>
      <c r="C28" s="247">
        <v>55227</v>
      </c>
      <c r="D28" s="247">
        <v>77460</v>
      </c>
      <c r="E28" s="247">
        <v>812</v>
      </c>
      <c r="F28" s="247">
        <v>239</v>
      </c>
      <c r="G28" s="247">
        <v>3368</v>
      </c>
      <c r="H28" s="247">
        <v>771</v>
      </c>
      <c r="I28" s="247">
        <v>51137</v>
      </c>
      <c r="J28" s="247">
        <v>26644</v>
      </c>
      <c r="K28" s="247">
        <v>0</v>
      </c>
      <c r="L28" s="247">
        <v>0</v>
      </c>
      <c r="M28" s="247">
        <v>11337</v>
      </c>
      <c r="N28" s="248">
        <v>2912</v>
      </c>
    </row>
    <row r="29" spans="1:14" ht="15" customHeight="1">
      <c r="A29" s="40">
        <v>23</v>
      </c>
      <c r="B29" s="246" t="s">
        <v>204</v>
      </c>
      <c r="C29" s="247">
        <v>177238</v>
      </c>
      <c r="D29" s="247">
        <v>92424</v>
      </c>
      <c r="E29" s="247">
        <v>6197</v>
      </c>
      <c r="F29" s="247">
        <v>1149</v>
      </c>
      <c r="G29" s="247">
        <v>3392</v>
      </c>
      <c r="H29" s="247">
        <v>661</v>
      </c>
      <c r="I29" s="247">
        <v>58323</v>
      </c>
      <c r="J29" s="247">
        <v>27371</v>
      </c>
      <c r="K29" s="247">
        <v>0</v>
      </c>
      <c r="L29" s="247">
        <v>0</v>
      </c>
      <c r="M29" s="247">
        <v>12321</v>
      </c>
      <c r="N29" s="247">
        <v>3525</v>
      </c>
    </row>
    <row r="30" spans="1:14" ht="15" customHeight="1">
      <c r="A30" s="40">
        <v>24</v>
      </c>
      <c r="B30" s="246" t="s">
        <v>209</v>
      </c>
      <c r="C30" s="247">
        <v>31959</v>
      </c>
      <c r="D30" s="247">
        <v>32905.24</v>
      </c>
      <c r="E30" s="247">
        <v>311</v>
      </c>
      <c r="F30" s="247">
        <v>62.66</v>
      </c>
      <c r="G30" s="247">
        <v>6916</v>
      </c>
      <c r="H30" s="247">
        <v>6460.14</v>
      </c>
      <c r="I30" s="247">
        <v>56366</v>
      </c>
      <c r="J30" s="247">
        <v>54180</v>
      </c>
      <c r="K30" s="247">
        <v>0</v>
      </c>
      <c r="L30" s="247">
        <v>0</v>
      </c>
      <c r="M30" s="247">
        <v>13889</v>
      </c>
      <c r="N30" s="247">
        <v>8324</v>
      </c>
    </row>
    <row r="31" spans="1:14" ht="15" customHeight="1">
      <c r="A31" s="40">
        <v>25</v>
      </c>
      <c r="B31" s="246" t="s">
        <v>212</v>
      </c>
      <c r="C31" s="247"/>
      <c r="D31" s="247">
        <v>5547</v>
      </c>
      <c r="E31" s="247"/>
      <c r="F31" s="247">
        <v>0</v>
      </c>
      <c r="G31" s="247"/>
      <c r="H31" s="247">
        <v>0</v>
      </c>
      <c r="I31" s="247"/>
      <c r="J31" s="247">
        <v>23418</v>
      </c>
      <c r="K31" s="247"/>
      <c r="L31" s="247">
        <v>0</v>
      </c>
      <c r="M31" s="247">
        <v>8873</v>
      </c>
      <c r="N31" s="247">
        <v>1980</v>
      </c>
    </row>
    <row r="32" spans="1:14" ht="12.75">
      <c r="A32" s="191"/>
      <c r="B32" s="250" t="s">
        <v>0</v>
      </c>
      <c r="C32" s="251">
        <f>SUM(C7:C31)</f>
        <v>1433591</v>
      </c>
      <c r="D32" s="251">
        <f aca="true" t="shared" si="0" ref="D32:N32">SUM(D7:D31)</f>
        <v>1838820.5974126998</v>
      </c>
      <c r="E32" s="251">
        <f t="shared" si="0"/>
        <v>40518</v>
      </c>
      <c r="F32" s="251">
        <f t="shared" si="0"/>
        <v>13756.58</v>
      </c>
      <c r="G32" s="251">
        <f t="shared" si="0"/>
        <v>59504</v>
      </c>
      <c r="H32" s="251">
        <f t="shared" si="0"/>
        <v>51735.810000000005</v>
      </c>
      <c r="I32" s="251">
        <f t="shared" si="0"/>
        <v>736243</v>
      </c>
      <c r="J32" s="251">
        <f t="shared" si="0"/>
        <v>736037.04</v>
      </c>
      <c r="K32" s="251">
        <f t="shared" si="0"/>
        <v>8802</v>
      </c>
      <c r="L32" s="251">
        <f t="shared" si="0"/>
        <v>2596.1699999999996</v>
      </c>
      <c r="M32" s="251">
        <f t="shared" si="0"/>
        <v>86590</v>
      </c>
      <c r="N32" s="251">
        <f t="shared" si="0"/>
        <v>54176.3878307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C4:N4"/>
    <mergeCell ref="C5:D5"/>
    <mergeCell ref="I5:J5"/>
    <mergeCell ref="E5:F5"/>
    <mergeCell ref="G5:H5"/>
    <mergeCell ref="K5:L5"/>
    <mergeCell ref="A1:N1"/>
    <mergeCell ref="A2:N2"/>
    <mergeCell ref="M5:N5"/>
    <mergeCell ref="K3:L3"/>
    <mergeCell ref="M3:N3"/>
    <mergeCell ref="A4:A6"/>
    <mergeCell ref="B4:B6"/>
  </mergeCells>
  <conditionalFormatting sqref="K3">
    <cfRule type="cellIs" priority="4" dxfId="120" operator="lessThan">
      <formula>0</formula>
    </cfRule>
  </conditionalFormatting>
  <conditionalFormatting sqref="M3">
    <cfRule type="cellIs" priority="3" dxfId="120" operator="lessThan">
      <formula>0</formula>
    </cfRule>
  </conditionalFormatting>
  <conditionalFormatting sqref="R1:R11 V1:V11 V35:V65536 R35:R65536 V13:V31 R13:R31">
    <cfRule type="cellIs" priority="2" dxfId="120" operator="greaterThan">
      <formula>1</formula>
    </cfRule>
  </conditionalFormatting>
  <printOptions/>
  <pageMargins left="0.7" right="0.7" top="0.75" bottom="0.75" header="0.3" footer="0.3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63"/>
  <sheetViews>
    <sheetView zoomScale="85" zoomScaleNormal="85"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3" sqref="O13"/>
    </sheetView>
  </sheetViews>
  <sheetFormatPr defaultColWidth="9.140625" defaultRowHeight="12.75"/>
  <cols>
    <col min="1" max="1" width="6.00390625" style="73" bestFit="1" customWidth="1"/>
    <col min="2" max="2" width="30.140625" style="74" customWidth="1"/>
    <col min="3" max="3" width="8.28125" style="74" customWidth="1"/>
    <col min="4" max="4" width="7.140625" style="74" customWidth="1"/>
    <col min="5" max="6" width="9.57421875" style="74" customWidth="1"/>
    <col min="7" max="7" width="9.8515625" style="113" customWidth="1"/>
    <col min="8" max="8" width="6.00390625" style="74" customWidth="1"/>
    <col min="9" max="9" width="8.28125" style="74" customWidth="1"/>
    <col min="10" max="10" width="7.140625" style="74" customWidth="1"/>
    <col min="11" max="11" width="8.28125" style="74" customWidth="1"/>
    <col min="12" max="12" width="9.421875" style="113" customWidth="1"/>
    <col min="13" max="13" width="6.00390625" style="74" customWidth="1"/>
    <col min="14" max="15" width="7.140625" style="74" customWidth="1"/>
    <col min="16" max="16" width="7.8515625" style="74" customWidth="1"/>
    <col min="17" max="17" width="9.7109375" style="113" customWidth="1"/>
    <col min="18" max="18" width="12.7109375" style="74" customWidth="1"/>
    <col min="19" max="19" width="13.140625" style="74" customWidth="1"/>
    <col min="20" max="20" width="12.7109375" style="74" customWidth="1"/>
    <col min="21" max="21" width="13.421875" style="74" customWidth="1"/>
    <col min="22" max="22" width="12.140625" style="113" customWidth="1"/>
    <col min="23" max="23" width="9.140625" style="113" customWidth="1"/>
    <col min="24" max="24" width="9.140625" style="74" customWidth="1"/>
    <col min="25" max="16384" width="9.140625" style="74" customWidth="1"/>
  </cols>
  <sheetData>
    <row r="1" spans="1:22" ht="14.25" customHeight="1">
      <c r="A1" s="586" t="s">
        <v>133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</row>
    <row r="2" spans="1:22" ht="15">
      <c r="A2" s="564" t="s">
        <v>245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</row>
    <row r="3" spans="1:22" ht="18.75">
      <c r="A3" s="258"/>
      <c r="B3" s="258" t="s">
        <v>246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 t="s">
        <v>247</v>
      </c>
      <c r="R3" s="258"/>
      <c r="S3" s="258"/>
      <c r="T3" s="258"/>
      <c r="U3" s="258" t="s">
        <v>378</v>
      </c>
      <c r="V3" s="258"/>
    </row>
    <row r="4" spans="1:22" ht="24.75" customHeight="1">
      <c r="A4" s="587" t="s">
        <v>3</v>
      </c>
      <c r="B4" s="587" t="s">
        <v>4</v>
      </c>
      <c r="C4" s="559" t="s">
        <v>168</v>
      </c>
      <c r="D4" s="560"/>
      <c r="E4" s="560"/>
      <c r="F4" s="560"/>
      <c r="G4" s="585"/>
      <c r="H4" s="559" t="s">
        <v>169</v>
      </c>
      <c r="I4" s="560"/>
      <c r="J4" s="560"/>
      <c r="K4" s="560"/>
      <c r="L4" s="585"/>
      <c r="M4" s="559" t="s">
        <v>170</v>
      </c>
      <c r="N4" s="560"/>
      <c r="O4" s="560"/>
      <c r="P4" s="560"/>
      <c r="Q4" s="585"/>
      <c r="R4" s="559" t="s">
        <v>171</v>
      </c>
      <c r="S4" s="560"/>
      <c r="T4" s="560"/>
      <c r="U4" s="560"/>
      <c r="V4" s="585"/>
    </row>
    <row r="5" spans="1:22" ht="24.75" customHeight="1">
      <c r="A5" s="588"/>
      <c r="B5" s="588"/>
      <c r="C5" s="559" t="s">
        <v>129</v>
      </c>
      <c r="D5" s="585"/>
      <c r="E5" s="559" t="s">
        <v>34</v>
      </c>
      <c r="F5" s="585"/>
      <c r="G5" s="583" t="s">
        <v>131</v>
      </c>
      <c r="H5" s="559" t="s">
        <v>129</v>
      </c>
      <c r="I5" s="585"/>
      <c r="J5" s="559" t="s">
        <v>34</v>
      </c>
      <c r="K5" s="585"/>
      <c r="L5" s="583" t="s">
        <v>131</v>
      </c>
      <c r="M5" s="559" t="s">
        <v>129</v>
      </c>
      <c r="N5" s="585"/>
      <c r="O5" s="559" t="s">
        <v>34</v>
      </c>
      <c r="P5" s="585"/>
      <c r="Q5" s="583" t="s">
        <v>131</v>
      </c>
      <c r="R5" s="559" t="s">
        <v>129</v>
      </c>
      <c r="S5" s="585"/>
      <c r="T5" s="559" t="s">
        <v>34</v>
      </c>
      <c r="U5" s="585"/>
      <c r="V5" s="583" t="s">
        <v>131</v>
      </c>
    </row>
    <row r="6" spans="1:22" ht="24.75" customHeight="1">
      <c r="A6" s="588"/>
      <c r="B6" s="588"/>
      <c r="C6" s="257" t="s">
        <v>35</v>
      </c>
      <c r="D6" s="257" t="s">
        <v>36</v>
      </c>
      <c r="E6" s="257" t="s">
        <v>35</v>
      </c>
      <c r="F6" s="257" t="s">
        <v>36</v>
      </c>
      <c r="G6" s="584"/>
      <c r="H6" s="257" t="s">
        <v>35</v>
      </c>
      <c r="I6" s="257" t="s">
        <v>36</v>
      </c>
      <c r="J6" s="257" t="s">
        <v>35</v>
      </c>
      <c r="K6" s="257" t="s">
        <v>36</v>
      </c>
      <c r="L6" s="584"/>
      <c r="M6" s="257" t="s">
        <v>35</v>
      </c>
      <c r="N6" s="257" t="s">
        <v>36</v>
      </c>
      <c r="O6" s="257" t="s">
        <v>35</v>
      </c>
      <c r="P6" s="257" t="s">
        <v>36</v>
      </c>
      <c r="Q6" s="584"/>
      <c r="R6" s="257" t="s">
        <v>35</v>
      </c>
      <c r="S6" s="257" t="s">
        <v>36</v>
      </c>
      <c r="T6" s="257" t="s">
        <v>35</v>
      </c>
      <c r="U6" s="257" t="s">
        <v>36</v>
      </c>
      <c r="V6" s="589"/>
    </row>
    <row r="7" spans="1:24" ht="15" customHeight="1">
      <c r="A7" s="114">
        <v>1</v>
      </c>
      <c r="B7" s="115" t="s">
        <v>189</v>
      </c>
      <c r="C7" s="76">
        <v>26170</v>
      </c>
      <c r="D7" s="76">
        <v>108357</v>
      </c>
      <c r="E7" s="115">
        <v>17036</v>
      </c>
      <c r="F7" s="115">
        <v>80849.55</v>
      </c>
      <c r="G7" s="80">
        <v>74.61405354522552</v>
      </c>
      <c r="H7" s="76">
        <v>0</v>
      </c>
      <c r="I7" s="76">
        <v>0</v>
      </c>
      <c r="J7" s="115">
        <v>1125</v>
      </c>
      <c r="K7" s="115">
        <v>3389</v>
      </c>
      <c r="L7" s="80">
        <v>0</v>
      </c>
      <c r="M7" s="76">
        <v>0</v>
      </c>
      <c r="N7" s="76">
        <v>0</v>
      </c>
      <c r="O7" s="115">
        <v>51</v>
      </c>
      <c r="P7" s="115">
        <v>207.54</v>
      </c>
      <c r="Q7" s="80">
        <v>0</v>
      </c>
      <c r="R7" s="268">
        <v>64690</v>
      </c>
      <c r="S7" s="268">
        <v>118217.37</v>
      </c>
      <c r="T7" s="115">
        <v>18212</v>
      </c>
      <c r="U7" s="115">
        <v>84446</v>
      </c>
      <c r="V7" s="269">
        <f aca="true" t="shared" si="0" ref="V7:V26">U7*100/S7</f>
        <v>71.43281905188722</v>
      </c>
      <c r="W7" s="113">
        <v>52.394161703986484</v>
      </c>
      <c r="X7" s="74">
        <f>V7-W7</f>
        <v>19.038657347900738</v>
      </c>
    </row>
    <row r="8" spans="1:24" ht="15" customHeight="1">
      <c r="A8" s="114">
        <v>2</v>
      </c>
      <c r="B8" s="116" t="s">
        <v>202</v>
      </c>
      <c r="C8" s="77">
        <v>1316</v>
      </c>
      <c r="D8" s="77">
        <v>2851</v>
      </c>
      <c r="E8" s="118">
        <v>1202</v>
      </c>
      <c r="F8" s="118">
        <v>1626</v>
      </c>
      <c r="G8" s="81">
        <v>57.03</v>
      </c>
      <c r="H8" s="77">
        <v>0</v>
      </c>
      <c r="I8" s="77">
        <v>0</v>
      </c>
      <c r="J8" s="118">
        <v>0</v>
      </c>
      <c r="K8" s="118">
        <v>0</v>
      </c>
      <c r="L8" s="81">
        <v>0</v>
      </c>
      <c r="M8" s="77">
        <v>0</v>
      </c>
      <c r="N8" s="77">
        <v>0</v>
      </c>
      <c r="O8" s="117">
        <v>2</v>
      </c>
      <c r="P8" s="117">
        <v>5306</v>
      </c>
      <c r="Q8" s="108">
        <v>0</v>
      </c>
      <c r="R8" s="117">
        <v>1392</v>
      </c>
      <c r="S8" s="117">
        <v>2926.75</v>
      </c>
      <c r="T8" s="117">
        <v>1204</v>
      </c>
      <c r="U8" s="117">
        <v>6932</v>
      </c>
      <c r="V8" s="269">
        <f t="shared" si="0"/>
        <v>236.84974801400872</v>
      </c>
      <c r="W8" s="113">
        <v>41.24028359101392</v>
      </c>
      <c r="X8" s="74">
        <f aca="true" t="shared" si="1" ref="X8:X63">V8-W8</f>
        <v>195.6094644229948</v>
      </c>
    </row>
    <row r="9" spans="1:24" ht="15" customHeight="1">
      <c r="A9" s="114">
        <v>3</v>
      </c>
      <c r="B9" s="116" t="s">
        <v>220</v>
      </c>
      <c r="C9" s="109"/>
      <c r="D9" s="109"/>
      <c r="E9" s="118">
        <v>16029</v>
      </c>
      <c r="F9" s="118">
        <v>21236.92</v>
      </c>
      <c r="G9" s="110"/>
      <c r="H9" s="109"/>
      <c r="I9" s="109"/>
      <c r="J9" s="118">
        <v>1851</v>
      </c>
      <c r="K9" s="118">
        <v>17319</v>
      </c>
      <c r="L9" s="110"/>
      <c r="M9" s="109"/>
      <c r="N9" s="109"/>
      <c r="O9" s="118">
        <v>638</v>
      </c>
      <c r="P9" s="118">
        <v>4534.98</v>
      </c>
      <c r="Q9" s="110"/>
      <c r="R9" s="118">
        <v>43453</v>
      </c>
      <c r="S9" s="118">
        <v>99063.12</v>
      </c>
      <c r="T9" s="118">
        <f>E9+J9+O9</f>
        <v>18518</v>
      </c>
      <c r="U9" s="118">
        <f>F9+K9+P9</f>
        <v>43090.899999999994</v>
      </c>
      <c r="V9" s="269">
        <f t="shared" si="0"/>
        <v>43.498428072929656</v>
      </c>
      <c r="W9" s="113">
        <v>64.45486473674562</v>
      </c>
      <c r="X9" s="74">
        <f t="shared" si="1"/>
        <v>-20.956436663815964</v>
      </c>
    </row>
    <row r="10" spans="1:24" ht="15" customHeight="1">
      <c r="A10" s="114">
        <v>4</v>
      </c>
      <c r="B10" s="116" t="s">
        <v>213</v>
      </c>
      <c r="C10" s="77"/>
      <c r="D10" s="77"/>
      <c r="E10" s="118">
        <v>300662</v>
      </c>
      <c r="F10" s="118">
        <v>426199</v>
      </c>
      <c r="G10" s="81"/>
      <c r="H10" s="77"/>
      <c r="I10" s="77"/>
      <c r="J10" s="118">
        <v>742</v>
      </c>
      <c r="K10" s="118">
        <v>34976</v>
      </c>
      <c r="L10" s="81"/>
      <c r="M10" s="77"/>
      <c r="N10" s="77"/>
      <c r="O10" s="117">
        <v>22444</v>
      </c>
      <c r="P10" s="117">
        <v>22892</v>
      </c>
      <c r="Q10" s="81"/>
      <c r="R10" s="117">
        <v>219643</v>
      </c>
      <c r="S10" s="117">
        <v>605897.03</v>
      </c>
      <c r="T10" s="117">
        <v>323848</v>
      </c>
      <c r="U10" s="117">
        <v>484067</v>
      </c>
      <c r="V10" s="269">
        <f t="shared" si="0"/>
        <v>79.89261805756004</v>
      </c>
      <c r="W10" s="113">
        <v>57.76443565006418</v>
      </c>
      <c r="X10" s="74">
        <f t="shared" si="1"/>
        <v>22.128182407495864</v>
      </c>
    </row>
    <row r="11" spans="1:24" ht="15" customHeight="1">
      <c r="A11" s="114">
        <v>5</v>
      </c>
      <c r="B11" s="116" t="s">
        <v>221</v>
      </c>
      <c r="C11" s="109"/>
      <c r="D11" s="109"/>
      <c r="E11" s="118">
        <v>14123</v>
      </c>
      <c r="F11" s="118">
        <v>13989</v>
      </c>
      <c r="G11" s="110"/>
      <c r="H11" s="109"/>
      <c r="I11" s="109"/>
      <c r="J11" s="118">
        <v>0</v>
      </c>
      <c r="K11" s="118">
        <v>0</v>
      </c>
      <c r="L11" s="110"/>
      <c r="M11" s="109"/>
      <c r="N11" s="109"/>
      <c r="O11" s="118">
        <v>398</v>
      </c>
      <c r="P11" s="118">
        <v>2298</v>
      </c>
      <c r="Q11" s="110"/>
      <c r="R11" s="118">
        <v>46757</v>
      </c>
      <c r="S11" s="118">
        <v>101567.1</v>
      </c>
      <c r="T11" s="118">
        <f>E11+J11+O11</f>
        <v>14521</v>
      </c>
      <c r="U11" s="118">
        <f>F11+K11+P11</f>
        <v>16287</v>
      </c>
      <c r="V11" s="269">
        <f t="shared" si="0"/>
        <v>16.035704475169617</v>
      </c>
      <c r="W11" s="113">
        <v>15.508959101913906</v>
      </c>
      <c r="X11" s="74">
        <f t="shared" si="1"/>
        <v>0.5267453732557108</v>
      </c>
    </row>
    <row r="12" spans="1:24" ht="15" customHeight="1">
      <c r="A12" s="114">
        <v>6</v>
      </c>
      <c r="B12" s="116" t="s">
        <v>198</v>
      </c>
      <c r="C12" s="77">
        <v>23315</v>
      </c>
      <c r="D12" s="77">
        <v>48514</v>
      </c>
      <c r="E12" s="118">
        <v>32436</v>
      </c>
      <c r="F12" s="118">
        <v>52408</v>
      </c>
      <c r="G12" s="81">
        <v>108.02</v>
      </c>
      <c r="H12" s="77">
        <v>1969</v>
      </c>
      <c r="I12" s="77">
        <v>1961</v>
      </c>
      <c r="J12" s="118">
        <v>781</v>
      </c>
      <c r="K12" s="118">
        <v>2611</v>
      </c>
      <c r="L12" s="81">
        <v>133.14</v>
      </c>
      <c r="M12" s="77"/>
      <c r="N12" s="77"/>
      <c r="O12" s="117">
        <v>121</v>
      </c>
      <c r="P12" s="117">
        <v>3025</v>
      </c>
      <c r="Q12" s="81"/>
      <c r="R12" s="117">
        <v>25284</v>
      </c>
      <c r="S12" s="117">
        <v>50475.1</v>
      </c>
      <c r="T12" s="117">
        <v>33338</v>
      </c>
      <c r="U12" s="117">
        <v>58044</v>
      </c>
      <c r="V12" s="269">
        <f t="shared" si="0"/>
        <v>114.9953145214175</v>
      </c>
      <c r="W12" s="113">
        <v>166.69605409399884</v>
      </c>
      <c r="X12" s="74">
        <f t="shared" si="1"/>
        <v>-51.70073957258134</v>
      </c>
    </row>
    <row r="13" spans="1:24" ht="15" customHeight="1">
      <c r="A13" s="114">
        <v>7</v>
      </c>
      <c r="B13" s="115" t="s">
        <v>222</v>
      </c>
      <c r="C13" s="115"/>
      <c r="D13" s="115"/>
      <c r="E13" s="115">
        <v>145699</v>
      </c>
      <c r="F13" s="115">
        <v>308160</v>
      </c>
      <c r="G13" s="115"/>
      <c r="H13" s="115"/>
      <c r="I13" s="115"/>
      <c r="J13" s="115">
        <v>1713</v>
      </c>
      <c r="K13" s="115">
        <v>16434</v>
      </c>
      <c r="L13" s="115"/>
      <c r="M13" s="115"/>
      <c r="N13" s="115"/>
      <c r="O13" s="115">
        <v>581</v>
      </c>
      <c r="P13" s="115">
        <v>3884</v>
      </c>
      <c r="Q13" s="115"/>
      <c r="R13" s="268">
        <v>234907</v>
      </c>
      <c r="S13" s="268">
        <v>504364.98</v>
      </c>
      <c r="T13" s="115">
        <f>E13+J13+O13</f>
        <v>147993</v>
      </c>
      <c r="U13" s="115">
        <f>F13+K13+P13</f>
        <v>328478</v>
      </c>
      <c r="V13" s="270">
        <f t="shared" si="0"/>
        <v>65.1270435151941</v>
      </c>
      <c r="W13" s="113">
        <v>27.525899994087617</v>
      </c>
      <c r="X13" s="74">
        <f t="shared" si="1"/>
        <v>37.601143521106486</v>
      </c>
    </row>
    <row r="14" spans="1:24" ht="15" customHeight="1">
      <c r="A14" s="114">
        <v>8</v>
      </c>
      <c r="B14" s="116" t="s">
        <v>223</v>
      </c>
      <c r="C14" s="77">
        <v>4862</v>
      </c>
      <c r="D14" s="77">
        <v>12144.3</v>
      </c>
      <c r="E14" s="118">
        <v>8021</v>
      </c>
      <c r="F14" s="118">
        <v>17931</v>
      </c>
      <c r="G14" s="81"/>
      <c r="H14" s="77"/>
      <c r="I14" s="77"/>
      <c r="J14" s="118">
        <v>1307</v>
      </c>
      <c r="K14" s="118">
        <v>6229</v>
      </c>
      <c r="L14" s="81"/>
      <c r="M14" s="77"/>
      <c r="N14" s="77"/>
      <c r="O14" s="117">
        <v>753</v>
      </c>
      <c r="P14" s="117">
        <v>3778</v>
      </c>
      <c r="Q14" s="81"/>
      <c r="R14" s="117">
        <v>5157</v>
      </c>
      <c r="S14" s="117">
        <v>12477.08</v>
      </c>
      <c r="T14" s="117">
        <v>10081</v>
      </c>
      <c r="U14" s="117">
        <v>27938</v>
      </c>
      <c r="V14" s="269">
        <f t="shared" si="0"/>
        <v>223.91456975510295</v>
      </c>
      <c r="W14" s="113">
        <v>9.36116463146826</v>
      </c>
      <c r="X14" s="74">
        <f t="shared" si="1"/>
        <v>214.5534051236347</v>
      </c>
    </row>
    <row r="15" spans="1:24" ht="15" customHeight="1">
      <c r="A15" s="114">
        <v>9</v>
      </c>
      <c r="B15" s="116" t="s">
        <v>214</v>
      </c>
      <c r="C15" s="77">
        <v>12962</v>
      </c>
      <c r="D15" s="77">
        <v>34256</v>
      </c>
      <c r="E15" s="118">
        <v>8069</v>
      </c>
      <c r="F15" s="118">
        <v>20359</v>
      </c>
      <c r="G15" s="132"/>
      <c r="H15" s="77">
        <v>609</v>
      </c>
      <c r="I15" s="77">
        <v>841</v>
      </c>
      <c r="J15" s="118">
        <v>160</v>
      </c>
      <c r="K15" s="118">
        <v>241</v>
      </c>
      <c r="L15" s="81">
        <f>K15/I15*100</f>
        <v>28.656361474435194</v>
      </c>
      <c r="M15" s="77"/>
      <c r="N15" s="77"/>
      <c r="O15" s="117">
        <v>24</v>
      </c>
      <c r="P15" s="117">
        <v>3107</v>
      </c>
      <c r="Q15" s="81"/>
      <c r="R15" s="117">
        <v>13571</v>
      </c>
      <c r="S15" s="117">
        <v>35097.26</v>
      </c>
      <c r="T15" s="117">
        <f>E15+J15+O15</f>
        <v>8253</v>
      </c>
      <c r="U15" s="117">
        <f>F15+K15+P15</f>
        <v>23707</v>
      </c>
      <c r="V15" s="269">
        <f t="shared" si="0"/>
        <v>67.54658340850538</v>
      </c>
      <c r="W15" s="113">
        <v>39.92334444341239</v>
      </c>
      <c r="X15" s="74">
        <f t="shared" si="1"/>
        <v>27.623238965092995</v>
      </c>
    </row>
    <row r="16" spans="1:24" ht="15" customHeight="1">
      <c r="A16" s="114">
        <v>10</v>
      </c>
      <c r="B16" s="116" t="s">
        <v>195</v>
      </c>
      <c r="C16" s="77">
        <v>8000</v>
      </c>
      <c r="D16" s="77">
        <v>19100</v>
      </c>
      <c r="E16" s="118">
        <v>14720</v>
      </c>
      <c r="F16" s="118">
        <v>36439</v>
      </c>
      <c r="G16" s="81">
        <f>F16/D16*100</f>
        <v>190.78010471204186</v>
      </c>
      <c r="H16" s="77">
        <v>101</v>
      </c>
      <c r="I16" s="77">
        <v>225.5</v>
      </c>
      <c r="J16" s="118">
        <v>9</v>
      </c>
      <c r="K16" s="118">
        <v>298</v>
      </c>
      <c r="L16" s="81">
        <f>K16/I16*100</f>
        <v>132.15077605321508</v>
      </c>
      <c r="M16" s="77">
        <v>1027</v>
      </c>
      <c r="N16" s="77">
        <v>1131</v>
      </c>
      <c r="O16" s="117">
        <v>175</v>
      </c>
      <c r="P16" s="117">
        <v>1668</v>
      </c>
      <c r="Q16" s="81">
        <f>P16/N16*100</f>
        <v>147.48010610079575</v>
      </c>
      <c r="R16" s="117">
        <f>SUM(C16+H16+M16)</f>
        <v>9128</v>
      </c>
      <c r="S16" s="117">
        <v>20456.56</v>
      </c>
      <c r="T16" s="117">
        <f>SUM(E16+J16+O16)</f>
        <v>14904</v>
      </c>
      <c r="U16" s="117">
        <f>SUM(F16+K16+P16)</f>
        <v>38405</v>
      </c>
      <c r="V16" s="269">
        <f t="shared" si="0"/>
        <v>187.73928754394677</v>
      </c>
      <c r="W16" s="113">
        <v>162.32934569644164</v>
      </c>
      <c r="X16" s="74">
        <f t="shared" si="1"/>
        <v>25.409941847505138</v>
      </c>
    </row>
    <row r="17" spans="1:24" ht="15" customHeight="1">
      <c r="A17" s="114">
        <v>11</v>
      </c>
      <c r="B17" s="116" t="s">
        <v>192</v>
      </c>
      <c r="C17" s="77"/>
      <c r="D17" s="77"/>
      <c r="E17" s="118">
        <v>2142</v>
      </c>
      <c r="F17" s="118">
        <v>3126.34</v>
      </c>
      <c r="G17" s="81"/>
      <c r="H17" s="77"/>
      <c r="I17" s="77"/>
      <c r="J17" s="118">
        <v>190</v>
      </c>
      <c r="K17" s="118">
        <v>450.5</v>
      </c>
      <c r="L17" s="81"/>
      <c r="M17" s="77"/>
      <c r="N17" s="77"/>
      <c r="O17" s="117">
        <v>0</v>
      </c>
      <c r="P17" s="117">
        <v>0</v>
      </c>
      <c r="Q17" s="81"/>
      <c r="R17" s="117">
        <v>3983</v>
      </c>
      <c r="S17" s="117">
        <v>10032.75</v>
      </c>
      <c r="T17" s="117">
        <v>2332</v>
      </c>
      <c r="U17" s="117">
        <v>3576.84</v>
      </c>
      <c r="V17" s="269">
        <f t="shared" si="0"/>
        <v>35.65164087613067</v>
      </c>
      <c r="W17" s="113">
        <v>34.88574917146346</v>
      </c>
      <c r="X17" s="74">
        <f t="shared" si="1"/>
        <v>0.7658917046672116</v>
      </c>
    </row>
    <row r="18" spans="1:24" ht="15" customHeight="1">
      <c r="A18" s="114">
        <v>12</v>
      </c>
      <c r="B18" s="116" t="s">
        <v>216</v>
      </c>
      <c r="C18" s="77"/>
      <c r="D18" s="77"/>
      <c r="E18" s="118"/>
      <c r="F18" s="118"/>
      <c r="G18" s="81"/>
      <c r="H18" s="77"/>
      <c r="I18" s="77"/>
      <c r="J18" s="118"/>
      <c r="K18" s="118"/>
      <c r="L18" s="81"/>
      <c r="M18" s="77"/>
      <c r="N18" s="77"/>
      <c r="O18" s="117"/>
      <c r="P18" s="117"/>
      <c r="Q18" s="81"/>
      <c r="R18" s="117">
        <v>4646</v>
      </c>
      <c r="S18" s="117">
        <v>9700.14</v>
      </c>
      <c r="T18" s="117">
        <v>5000</v>
      </c>
      <c r="U18" s="117">
        <v>5569</v>
      </c>
      <c r="V18" s="269">
        <f t="shared" si="0"/>
        <v>57.41154251381939</v>
      </c>
      <c r="W18" s="113">
        <v>57.4527790320552</v>
      </c>
      <c r="X18" s="74">
        <f t="shared" si="1"/>
        <v>-0.041236518235805875</v>
      </c>
    </row>
    <row r="19" spans="1:24" ht="15" customHeight="1">
      <c r="A19" s="114">
        <v>13</v>
      </c>
      <c r="B19" s="116" t="s">
        <v>224</v>
      </c>
      <c r="C19" s="77">
        <v>13740</v>
      </c>
      <c r="D19" s="77">
        <v>37159</v>
      </c>
      <c r="E19" s="118">
        <v>10899</v>
      </c>
      <c r="F19" s="118">
        <v>27874.03</v>
      </c>
      <c r="G19" s="81">
        <v>75.01286364003337</v>
      </c>
      <c r="H19" s="77">
        <v>1932</v>
      </c>
      <c r="I19" s="77">
        <v>1730</v>
      </c>
      <c r="J19" s="118">
        <v>107</v>
      </c>
      <c r="K19" s="118">
        <v>1152.48</v>
      </c>
      <c r="L19" s="81"/>
      <c r="M19" s="77">
        <v>1000</v>
      </c>
      <c r="N19" s="77">
        <v>1000</v>
      </c>
      <c r="O19" s="117">
        <v>158</v>
      </c>
      <c r="P19" s="117">
        <v>10638.73</v>
      </c>
      <c r="Q19" s="81"/>
      <c r="R19" s="117">
        <v>16672</v>
      </c>
      <c r="S19" s="117">
        <v>39889.28</v>
      </c>
      <c r="T19" s="117">
        <v>11164</v>
      </c>
      <c r="U19" s="117">
        <v>39665.25</v>
      </c>
      <c r="V19" s="269">
        <f t="shared" si="0"/>
        <v>99.43837040929293</v>
      </c>
      <c r="W19" s="113">
        <v>54.8518298650665</v>
      </c>
      <c r="X19" s="74">
        <f t="shared" si="1"/>
        <v>44.58654054422643</v>
      </c>
    </row>
    <row r="20" spans="1:24" ht="15" customHeight="1">
      <c r="A20" s="114">
        <v>14</v>
      </c>
      <c r="B20" s="119" t="s">
        <v>197</v>
      </c>
      <c r="C20" s="77">
        <v>7351</v>
      </c>
      <c r="D20" s="77">
        <v>17916</v>
      </c>
      <c r="E20" s="118">
        <v>532</v>
      </c>
      <c r="F20" s="118">
        <v>1251</v>
      </c>
      <c r="G20" s="81">
        <v>6.982585398526457</v>
      </c>
      <c r="H20" s="77">
        <v>0</v>
      </c>
      <c r="I20" s="77">
        <v>0</v>
      </c>
      <c r="J20" s="118">
        <v>0</v>
      </c>
      <c r="K20" s="118">
        <v>0</v>
      </c>
      <c r="L20" s="81">
        <v>0</v>
      </c>
      <c r="M20" s="77">
        <v>0</v>
      </c>
      <c r="N20" s="77">
        <v>0</v>
      </c>
      <c r="O20" s="117">
        <v>0</v>
      </c>
      <c r="P20" s="117">
        <v>0</v>
      </c>
      <c r="Q20" s="81">
        <v>0</v>
      </c>
      <c r="R20" s="117">
        <v>7351</v>
      </c>
      <c r="S20" s="117">
        <v>17916.27</v>
      </c>
      <c r="T20" s="117">
        <v>532</v>
      </c>
      <c r="U20" s="117">
        <v>1251</v>
      </c>
      <c r="V20" s="269">
        <f t="shared" si="0"/>
        <v>6.982480170258653</v>
      </c>
      <c r="W20" s="113">
        <v>11.235597588114043</v>
      </c>
      <c r="X20" s="74">
        <f t="shared" si="1"/>
        <v>-4.25311741785539</v>
      </c>
    </row>
    <row r="21" spans="1:24" ht="15" customHeight="1">
      <c r="A21" s="114">
        <v>15</v>
      </c>
      <c r="B21" s="116" t="s">
        <v>225</v>
      </c>
      <c r="C21" s="77"/>
      <c r="D21" s="77"/>
      <c r="E21" s="118"/>
      <c r="F21" s="118"/>
      <c r="G21" s="81"/>
      <c r="H21" s="77"/>
      <c r="I21" s="77"/>
      <c r="J21" s="118"/>
      <c r="K21" s="118"/>
      <c r="L21" s="81"/>
      <c r="M21" s="77"/>
      <c r="N21" s="77"/>
      <c r="O21" s="117"/>
      <c r="P21" s="117"/>
      <c r="Q21" s="81"/>
      <c r="R21" s="117">
        <v>94002</v>
      </c>
      <c r="S21" s="117">
        <v>227507.65</v>
      </c>
      <c r="T21" s="117">
        <v>82784</v>
      </c>
      <c r="U21" s="117">
        <v>173092</v>
      </c>
      <c r="V21" s="269">
        <f t="shared" si="0"/>
        <v>76.08183724811012</v>
      </c>
      <c r="W21" s="113">
        <v>56.228438911834395</v>
      </c>
      <c r="X21" s="74">
        <f t="shared" si="1"/>
        <v>19.853398336275724</v>
      </c>
    </row>
    <row r="22" spans="1:24" ht="15" customHeight="1">
      <c r="A22" s="114">
        <v>16</v>
      </c>
      <c r="B22" s="116" t="s">
        <v>188</v>
      </c>
      <c r="C22" s="77"/>
      <c r="D22" s="77">
        <v>13000</v>
      </c>
      <c r="E22" s="118">
        <v>7631</v>
      </c>
      <c r="F22" s="118">
        <v>10974</v>
      </c>
      <c r="G22" s="81">
        <v>84.41538461538461</v>
      </c>
      <c r="H22" s="77"/>
      <c r="I22" s="77">
        <v>100</v>
      </c>
      <c r="J22" s="118">
        <v>2</v>
      </c>
      <c r="K22" s="118">
        <v>3</v>
      </c>
      <c r="L22" s="81"/>
      <c r="M22" s="77"/>
      <c r="N22" s="77"/>
      <c r="O22" s="117">
        <v>31</v>
      </c>
      <c r="P22" s="117">
        <v>10</v>
      </c>
      <c r="Q22" s="81"/>
      <c r="R22" s="117">
        <v>18392</v>
      </c>
      <c r="S22" s="117">
        <v>35575.95</v>
      </c>
      <c r="T22" s="117">
        <v>7664</v>
      </c>
      <c r="U22" s="117">
        <v>10987</v>
      </c>
      <c r="V22" s="269">
        <f t="shared" si="0"/>
        <v>30.8832230762636</v>
      </c>
      <c r="W22" s="113">
        <v>1.8551858769758784</v>
      </c>
      <c r="X22" s="74">
        <f t="shared" si="1"/>
        <v>29.028037199287724</v>
      </c>
    </row>
    <row r="23" spans="1:24" ht="15" customHeight="1">
      <c r="A23" s="114">
        <v>17</v>
      </c>
      <c r="B23" s="119" t="s">
        <v>219</v>
      </c>
      <c r="C23" s="77">
        <v>44416</v>
      </c>
      <c r="D23" s="77">
        <v>111858</v>
      </c>
      <c r="E23" s="118">
        <v>20420</v>
      </c>
      <c r="F23" s="118">
        <v>20750</v>
      </c>
      <c r="G23" s="81">
        <v>18.55</v>
      </c>
      <c r="H23" s="77">
        <v>5180</v>
      </c>
      <c r="I23" s="77">
        <v>5460</v>
      </c>
      <c r="J23" s="118">
        <v>120</v>
      </c>
      <c r="K23" s="118">
        <v>440</v>
      </c>
      <c r="L23" s="81">
        <v>8.05</v>
      </c>
      <c r="M23" s="77">
        <v>0</v>
      </c>
      <c r="N23" s="77">
        <v>0</v>
      </c>
      <c r="O23" s="117">
        <v>0</v>
      </c>
      <c r="P23" s="117">
        <v>0</v>
      </c>
      <c r="Q23" s="81">
        <v>0</v>
      </c>
      <c r="R23" s="117">
        <f>C23+H23+M23</f>
        <v>49596</v>
      </c>
      <c r="S23" s="117">
        <v>117318.2</v>
      </c>
      <c r="T23" s="117">
        <f>E23+J23+O23</f>
        <v>20540</v>
      </c>
      <c r="U23" s="117">
        <f>F23+K23+P23</f>
        <v>21190</v>
      </c>
      <c r="V23" s="269">
        <f t="shared" si="0"/>
        <v>18.061988676948676</v>
      </c>
      <c r="W23" s="113">
        <v>8.907398852011026</v>
      </c>
      <c r="X23" s="74">
        <f t="shared" si="1"/>
        <v>9.15458982493765</v>
      </c>
    </row>
    <row r="24" spans="1:24" ht="15" customHeight="1">
      <c r="A24" s="114">
        <v>18</v>
      </c>
      <c r="B24" s="116" t="s">
        <v>226</v>
      </c>
      <c r="C24" s="77"/>
      <c r="D24" s="77"/>
      <c r="E24" s="118">
        <v>17167</v>
      </c>
      <c r="F24" s="118">
        <v>35040.21</v>
      </c>
      <c r="G24" s="81"/>
      <c r="H24" s="77"/>
      <c r="I24" s="77"/>
      <c r="J24" s="118">
        <v>149</v>
      </c>
      <c r="K24" s="118">
        <v>1486.02</v>
      </c>
      <c r="L24" s="81"/>
      <c r="M24" s="77"/>
      <c r="N24" s="77"/>
      <c r="O24" s="117">
        <v>603</v>
      </c>
      <c r="P24" s="117">
        <v>6422.06</v>
      </c>
      <c r="Q24" s="81">
        <v>6</v>
      </c>
      <c r="R24" s="117">
        <v>106369</v>
      </c>
      <c r="S24" s="117">
        <v>187740.74</v>
      </c>
      <c r="T24" s="117">
        <f>E24+J24+O24</f>
        <v>17919</v>
      </c>
      <c r="U24" s="117">
        <f>F24+K24+P24</f>
        <v>42948.28999999999</v>
      </c>
      <c r="V24" s="269">
        <f t="shared" si="0"/>
        <v>22.876382611467278</v>
      </c>
      <c r="W24" s="113">
        <v>25.40258443638818</v>
      </c>
      <c r="X24" s="74">
        <f t="shared" si="1"/>
        <v>-2.5262018249209035</v>
      </c>
    </row>
    <row r="25" spans="1:24" ht="15" customHeight="1">
      <c r="A25" s="114">
        <v>19</v>
      </c>
      <c r="B25" s="116" t="s">
        <v>227</v>
      </c>
      <c r="C25" s="77"/>
      <c r="D25" s="77"/>
      <c r="E25" s="118"/>
      <c r="F25" s="118"/>
      <c r="G25" s="81"/>
      <c r="H25" s="77"/>
      <c r="I25" s="77"/>
      <c r="J25" s="118"/>
      <c r="K25" s="118"/>
      <c r="L25" s="81"/>
      <c r="M25" s="77"/>
      <c r="N25" s="77"/>
      <c r="O25" s="117"/>
      <c r="P25" s="117"/>
      <c r="Q25" s="81"/>
      <c r="R25" s="117">
        <v>1218</v>
      </c>
      <c r="S25" s="117">
        <v>2415.83</v>
      </c>
      <c r="T25" s="117">
        <v>20</v>
      </c>
      <c r="U25" s="117">
        <v>62</v>
      </c>
      <c r="V25" s="269">
        <f t="shared" si="0"/>
        <v>2.566405748748877</v>
      </c>
      <c r="W25" s="113">
        <v>2.5664057487488767</v>
      </c>
      <c r="X25" s="74">
        <f t="shared" si="1"/>
        <v>0</v>
      </c>
    </row>
    <row r="26" spans="1:24" ht="15" customHeight="1">
      <c r="A26" s="114">
        <v>20</v>
      </c>
      <c r="B26" s="116" t="s">
        <v>215</v>
      </c>
      <c r="C26" s="77"/>
      <c r="D26" s="77"/>
      <c r="E26" s="118">
        <v>1448</v>
      </c>
      <c r="F26" s="118">
        <v>3042.79</v>
      </c>
      <c r="G26" s="81"/>
      <c r="H26" s="77"/>
      <c r="I26" s="77"/>
      <c r="J26" s="118">
        <v>109</v>
      </c>
      <c r="K26" s="118">
        <v>313.12</v>
      </c>
      <c r="L26" s="81"/>
      <c r="M26" s="77"/>
      <c r="N26" s="77"/>
      <c r="O26" s="117">
        <v>1951</v>
      </c>
      <c r="P26" s="117">
        <v>2780.48</v>
      </c>
      <c r="Q26" s="81"/>
      <c r="R26" s="117">
        <v>4984</v>
      </c>
      <c r="S26" s="117">
        <v>11747.31</v>
      </c>
      <c r="T26" s="117">
        <v>3508</v>
      </c>
      <c r="U26" s="117">
        <v>6135.5</v>
      </c>
      <c r="V26" s="269">
        <f t="shared" si="0"/>
        <v>52.22897837887993</v>
      </c>
      <c r="W26" s="113">
        <v>127.9186469072494</v>
      </c>
      <c r="X26" s="74">
        <f t="shared" si="1"/>
        <v>-75.68966852836947</v>
      </c>
    </row>
    <row r="27" spans="1:24" ht="15" customHeight="1">
      <c r="A27" s="114">
        <v>21</v>
      </c>
      <c r="B27" s="116" t="s">
        <v>228</v>
      </c>
      <c r="C27" s="77"/>
      <c r="D27" s="77"/>
      <c r="E27" s="118">
        <v>0</v>
      </c>
      <c r="F27" s="118">
        <v>0</v>
      </c>
      <c r="G27" s="81"/>
      <c r="H27" s="77"/>
      <c r="I27" s="77"/>
      <c r="J27" s="118">
        <v>0</v>
      </c>
      <c r="K27" s="118">
        <v>0</v>
      </c>
      <c r="L27" s="81"/>
      <c r="M27" s="77"/>
      <c r="N27" s="77"/>
      <c r="O27" s="117">
        <v>0</v>
      </c>
      <c r="P27" s="117">
        <v>0</v>
      </c>
      <c r="Q27" s="81"/>
      <c r="R27" s="117">
        <v>0</v>
      </c>
      <c r="S27" s="117">
        <v>0</v>
      </c>
      <c r="T27" s="117">
        <v>0</v>
      </c>
      <c r="U27" s="117">
        <v>0</v>
      </c>
      <c r="V27" s="269">
        <v>0</v>
      </c>
      <c r="W27" s="113" t="e">
        <v>#DIV/0!</v>
      </c>
      <c r="X27" s="74" t="e">
        <f t="shared" si="1"/>
        <v>#DIV/0!</v>
      </c>
    </row>
    <row r="28" spans="1:24" ht="15" customHeight="1">
      <c r="A28" s="114"/>
      <c r="B28" s="120" t="s">
        <v>234</v>
      </c>
      <c r="C28" s="77"/>
      <c r="D28" s="77"/>
      <c r="E28" s="121">
        <f>SUM(E7:E27)</f>
        <v>618236</v>
      </c>
      <c r="F28" s="121">
        <f aca="true" t="shared" si="2" ref="F28:P28">SUM(F7:F27)</f>
        <v>1081255.84</v>
      </c>
      <c r="G28" s="129"/>
      <c r="H28" s="129"/>
      <c r="I28" s="129"/>
      <c r="J28" s="121">
        <f t="shared" si="2"/>
        <v>8365</v>
      </c>
      <c r="K28" s="121">
        <f t="shared" si="2"/>
        <v>85342.12</v>
      </c>
      <c r="L28" s="129"/>
      <c r="M28" s="129"/>
      <c r="N28" s="129"/>
      <c r="O28" s="121">
        <f t="shared" si="2"/>
        <v>27930</v>
      </c>
      <c r="P28" s="121">
        <f t="shared" si="2"/>
        <v>70551.79</v>
      </c>
      <c r="Q28" s="81"/>
      <c r="R28" s="271">
        <f>SUM(R7:R27)</f>
        <v>971195</v>
      </c>
      <c r="S28" s="271">
        <f>SUM(S7:S27)</f>
        <v>2210386.47</v>
      </c>
      <c r="T28" s="271">
        <f>SUM(T7:T27)</f>
        <v>742335</v>
      </c>
      <c r="U28" s="271">
        <f>SUM(U7:U27)</f>
        <v>1415871.78</v>
      </c>
      <c r="V28" s="269">
        <f aca="true" t="shared" si="3" ref="V28:V36">U28*100/S28</f>
        <v>64.05539480161583</v>
      </c>
      <c r="W28" s="113">
        <v>45.19028747040784</v>
      </c>
      <c r="X28" s="74">
        <f t="shared" si="1"/>
        <v>18.865107331207994</v>
      </c>
    </row>
    <row r="29" spans="1:24" ht="15" customHeight="1">
      <c r="A29" s="114">
        <v>22</v>
      </c>
      <c r="B29" s="122" t="s">
        <v>230</v>
      </c>
      <c r="C29" s="78"/>
      <c r="D29" s="78"/>
      <c r="E29" s="124"/>
      <c r="F29" s="124"/>
      <c r="G29" s="82"/>
      <c r="H29" s="78"/>
      <c r="I29" s="78"/>
      <c r="J29" s="124"/>
      <c r="K29" s="124"/>
      <c r="L29" s="82"/>
      <c r="M29" s="78"/>
      <c r="N29" s="78"/>
      <c r="O29" s="123"/>
      <c r="P29" s="123"/>
      <c r="Q29" s="82"/>
      <c r="R29" s="123">
        <v>78</v>
      </c>
      <c r="S29" s="123">
        <v>199.42</v>
      </c>
      <c r="T29" s="123">
        <v>0</v>
      </c>
      <c r="U29" s="123">
        <v>0</v>
      </c>
      <c r="V29" s="269">
        <f t="shared" si="3"/>
        <v>0</v>
      </c>
      <c r="W29" s="113">
        <v>0</v>
      </c>
      <c r="X29" s="74">
        <f t="shared" si="1"/>
        <v>0</v>
      </c>
    </row>
    <row r="30" spans="1:24" ht="15" customHeight="1">
      <c r="A30" s="114">
        <v>23</v>
      </c>
      <c r="B30" s="122" t="s">
        <v>231</v>
      </c>
      <c r="C30" s="78"/>
      <c r="D30" s="78"/>
      <c r="E30" s="124"/>
      <c r="F30" s="124"/>
      <c r="G30" s="82"/>
      <c r="H30" s="78"/>
      <c r="I30" s="78"/>
      <c r="J30" s="124"/>
      <c r="K30" s="124"/>
      <c r="L30" s="82"/>
      <c r="M30" s="78"/>
      <c r="N30" s="78"/>
      <c r="O30" s="123"/>
      <c r="P30" s="123"/>
      <c r="Q30" s="82"/>
      <c r="R30" s="123">
        <v>34</v>
      </c>
      <c r="S30" s="123">
        <v>112.64</v>
      </c>
      <c r="T30" s="123">
        <v>0</v>
      </c>
      <c r="U30" s="123">
        <v>0</v>
      </c>
      <c r="V30" s="269">
        <f t="shared" si="3"/>
        <v>0</v>
      </c>
      <c r="W30" s="113">
        <v>0</v>
      </c>
      <c r="X30" s="74">
        <f t="shared" si="1"/>
        <v>0</v>
      </c>
    </row>
    <row r="31" spans="1:24" ht="15" customHeight="1">
      <c r="A31" s="114">
        <v>24</v>
      </c>
      <c r="B31" s="122" t="s">
        <v>232</v>
      </c>
      <c r="C31" s="78"/>
      <c r="D31" s="78"/>
      <c r="E31" s="124"/>
      <c r="F31" s="124"/>
      <c r="G31" s="82"/>
      <c r="H31" s="78"/>
      <c r="I31" s="78"/>
      <c r="J31" s="124"/>
      <c r="K31" s="124"/>
      <c r="L31" s="82"/>
      <c r="M31" s="78"/>
      <c r="N31" s="78"/>
      <c r="O31" s="123"/>
      <c r="P31" s="123"/>
      <c r="Q31" s="82"/>
      <c r="R31" s="123">
        <v>384</v>
      </c>
      <c r="S31" s="123">
        <v>570.41</v>
      </c>
      <c r="T31" s="123">
        <v>0</v>
      </c>
      <c r="U31" s="123">
        <v>0</v>
      </c>
      <c r="V31" s="269">
        <f t="shared" si="3"/>
        <v>0</v>
      </c>
      <c r="W31" s="113">
        <v>0</v>
      </c>
      <c r="X31" s="74">
        <f t="shared" si="1"/>
        <v>0</v>
      </c>
    </row>
    <row r="32" spans="1:24" ht="15" customHeight="1">
      <c r="A32" s="114">
        <v>25</v>
      </c>
      <c r="B32" s="122" t="s">
        <v>233</v>
      </c>
      <c r="C32" s="78"/>
      <c r="D32" s="78"/>
      <c r="E32" s="124"/>
      <c r="F32" s="124"/>
      <c r="G32" s="82"/>
      <c r="H32" s="78"/>
      <c r="I32" s="78"/>
      <c r="J32" s="124"/>
      <c r="K32" s="124"/>
      <c r="L32" s="82"/>
      <c r="M32" s="78"/>
      <c r="N32" s="78"/>
      <c r="O32" s="123"/>
      <c r="P32" s="123"/>
      <c r="Q32" s="82"/>
      <c r="R32" s="123">
        <v>150</v>
      </c>
      <c r="S32" s="123">
        <v>389.43</v>
      </c>
      <c r="T32" s="123">
        <v>0</v>
      </c>
      <c r="U32" s="123">
        <v>0</v>
      </c>
      <c r="V32" s="269">
        <f t="shared" si="3"/>
        <v>0</v>
      </c>
      <c r="W32" s="113">
        <v>0</v>
      </c>
      <c r="X32" s="74">
        <f t="shared" si="1"/>
        <v>0</v>
      </c>
    </row>
    <row r="33" spans="1:24" ht="15" customHeight="1">
      <c r="A33" s="114">
        <v>26</v>
      </c>
      <c r="B33" s="122" t="s">
        <v>207</v>
      </c>
      <c r="C33" s="78">
        <v>216</v>
      </c>
      <c r="D33" s="78">
        <v>62</v>
      </c>
      <c r="E33" s="124">
        <v>216</v>
      </c>
      <c r="F33" s="124">
        <v>62</v>
      </c>
      <c r="G33" s="82">
        <v>1</v>
      </c>
      <c r="H33" s="78">
        <v>1</v>
      </c>
      <c r="I33" s="78">
        <v>0.8</v>
      </c>
      <c r="J33" s="124">
        <v>1</v>
      </c>
      <c r="K33" s="124">
        <v>0.08</v>
      </c>
      <c r="L33" s="82">
        <v>1</v>
      </c>
      <c r="M33" s="78">
        <v>15</v>
      </c>
      <c r="N33" s="78">
        <v>1.87</v>
      </c>
      <c r="O33" s="123">
        <v>15</v>
      </c>
      <c r="P33" s="123">
        <v>1.87</v>
      </c>
      <c r="Q33" s="82">
        <v>1</v>
      </c>
      <c r="R33" s="123">
        <v>908</v>
      </c>
      <c r="S33" s="123">
        <v>2610.04</v>
      </c>
      <c r="T33" s="123">
        <v>232</v>
      </c>
      <c r="U33" s="123">
        <v>63.95</v>
      </c>
      <c r="V33" s="269">
        <f t="shared" si="3"/>
        <v>2.4501540206280366</v>
      </c>
      <c r="W33" s="113">
        <v>0.4214494797014605</v>
      </c>
      <c r="X33" s="74">
        <f t="shared" si="1"/>
        <v>2.028704540926576</v>
      </c>
    </row>
    <row r="34" spans="1:24" ht="14.25" customHeight="1">
      <c r="A34" s="114">
        <v>27</v>
      </c>
      <c r="B34" s="122" t="s">
        <v>229</v>
      </c>
      <c r="C34" s="78">
        <v>631695</v>
      </c>
      <c r="D34" s="78">
        <v>1410118</v>
      </c>
      <c r="E34" s="124">
        <v>451153</v>
      </c>
      <c r="F34" s="124">
        <v>762557</v>
      </c>
      <c r="G34" s="82">
        <v>54.07</v>
      </c>
      <c r="H34" s="78"/>
      <c r="I34" s="78">
        <v>191483</v>
      </c>
      <c r="J34" s="124">
        <v>60020</v>
      </c>
      <c r="K34" s="124">
        <v>70991</v>
      </c>
      <c r="L34" s="82">
        <v>37.07</v>
      </c>
      <c r="M34" s="78"/>
      <c r="N34" s="78">
        <v>48794</v>
      </c>
      <c r="O34" s="123">
        <v>916</v>
      </c>
      <c r="P34" s="123">
        <v>3016</v>
      </c>
      <c r="Q34" s="82">
        <v>6.18</v>
      </c>
      <c r="R34" s="123">
        <v>692807</v>
      </c>
      <c r="S34" s="123">
        <v>1650396.22</v>
      </c>
      <c r="T34" s="123">
        <v>512089</v>
      </c>
      <c r="U34" s="123">
        <v>836564</v>
      </c>
      <c r="V34" s="269">
        <f t="shared" si="3"/>
        <v>50.68867644401173</v>
      </c>
      <c r="W34" s="113">
        <v>39.62775678194415</v>
      </c>
      <c r="X34" s="74">
        <f t="shared" si="1"/>
        <v>11.060919662067583</v>
      </c>
    </row>
    <row r="35" spans="1:24" ht="15" customHeight="1">
      <c r="A35" s="114"/>
      <c r="B35" s="120" t="s">
        <v>235</v>
      </c>
      <c r="C35" s="77"/>
      <c r="D35" s="77"/>
      <c r="E35" s="121">
        <f>SUM(E29:E34)</f>
        <v>451369</v>
      </c>
      <c r="F35" s="121">
        <f aca="true" t="shared" si="4" ref="F35:U35">SUM(F29:F34)</f>
        <v>762619</v>
      </c>
      <c r="G35" s="129">
        <f t="shared" si="4"/>
        <v>55.07</v>
      </c>
      <c r="H35" s="129">
        <f t="shared" si="4"/>
        <v>1</v>
      </c>
      <c r="I35" s="129">
        <f t="shared" si="4"/>
        <v>191483.8</v>
      </c>
      <c r="J35" s="121">
        <f t="shared" si="4"/>
        <v>60021</v>
      </c>
      <c r="K35" s="121">
        <f t="shared" si="4"/>
        <v>70991.08</v>
      </c>
      <c r="L35" s="129">
        <f t="shared" si="4"/>
        <v>38.07</v>
      </c>
      <c r="M35" s="129">
        <f t="shared" si="4"/>
        <v>15</v>
      </c>
      <c r="N35" s="129">
        <f t="shared" si="4"/>
        <v>48795.87</v>
      </c>
      <c r="O35" s="121">
        <f t="shared" si="4"/>
        <v>931</v>
      </c>
      <c r="P35" s="121">
        <f t="shared" si="4"/>
        <v>3017.87</v>
      </c>
      <c r="Q35" s="129">
        <f t="shared" si="4"/>
        <v>7.18</v>
      </c>
      <c r="R35" s="121">
        <f t="shared" si="4"/>
        <v>694361</v>
      </c>
      <c r="S35" s="121">
        <f t="shared" si="4"/>
        <v>1654278.16</v>
      </c>
      <c r="T35" s="121">
        <f t="shared" si="4"/>
        <v>512321</v>
      </c>
      <c r="U35" s="121">
        <f t="shared" si="4"/>
        <v>836627.95</v>
      </c>
      <c r="V35" s="269">
        <f t="shared" si="3"/>
        <v>50.573595797214665</v>
      </c>
      <c r="W35" s="113">
        <v>39.535430970085464</v>
      </c>
      <c r="X35" s="74">
        <f t="shared" si="1"/>
        <v>11.0381648271292</v>
      </c>
    </row>
    <row r="36" spans="1:24" ht="15" customHeight="1">
      <c r="A36" s="114">
        <v>28</v>
      </c>
      <c r="B36" s="116" t="s">
        <v>211</v>
      </c>
      <c r="C36" s="77"/>
      <c r="D36" s="77"/>
      <c r="E36" s="118">
        <v>78914</v>
      </c>
      <c r="F36" s="118">
        <v>47068.87</v>
      </c>
      <c r="G36" s="81"/>
      <c r="H36" s="77"/>
      <c r="I36" s="77"/>
      <c r="J36" s="118">
        <v>1930</v>
      </c>
      <c r="K36" s="118">
        <v>17443.72</v>
      </c>
      <c r="L36" s="81"/>
      <c r="M36" s="77"/>
      <c r="N36" s="77"/>
      <c r="O36" s="117"/>
      <c r="P36" s="117"/>
      <c r="Q36" s="81"/>
      <c r="R36" s="117">
        <v>27361</v>
      </c>
      <c r="S36" s="117">
        <v>58218.95</v>
      </c>
      <c r="T36" s="117">
        <v>80844</v>
      </c>
      <c r="U36" s="117">
        <v>64512.59</v>
      </c>
      <c r="V36" s="269">
        <f t="shared" si="3"/>
        <v>110.81029458621292</v>
      </c>
      <c r="W36" s="113">
        <v>90.62338272216083</v>
      </c>
      <c r="X36" s="74">
        <f t="shared" si="1"/>
        <v>20.186911864052092</v>
      </c>
    </row>
    <row r="37" spans="1:24" ht="15" customHeight="1">
      <c r="A37" s="114">
        <v>29</v>
      </c>
      <c r="B37" s="116" t="s">
        <v>218</v>
      </c>
      <c r="C37" s="79">
        <v>2</v>
      </c>
      <c r="D37" s="79">
        <v>23.49</v>
      </c>
      <c r="E37" s="118">
        <v>0</v>
      </c>
      <c r="F37" s="118">
        <v>0</v>
      </c>
      <c r="G37" s="81">
        <f>F37/D37*100</f>
        <v>0</v>
      </c>
      <c r="H37" s="77"/>
      <c r="I37" s="77"/>
      <c r="J37" s="118">
        <v>0</v>
      </c>
      <c r="K37" s="118">
        <v>0</v>
      </c>
      <c r="L37" s="81">
        <v>0</v>
      </c>
      <c r="M37" s="77"/>
      <c r="N37" s="77"/>
      <c r="O37" s="117">
        <v>1</v>
      </c>
      <c r="P37" s="117">
        <v>30</v>
      </c>
      <c r="Q37" s="81">
        <v>0</v>
      </c>
      <c r="R37" s="117">
        <v>0</v>
      </c>
      <c r="S37" s="117">
        <v>0</v>
      </c>
      <c r="T37" s="117">
        <v>1</v>
      </c>
      <c r="U37" s="117">
        <v>30</v>
      </c>
      <c r="V37" s="269">
        <v>0</v>
      </c>
      <c r="W37" s="113" t="e">
        <v>#DIV/0!</v>
      </c>
      <c r="X37" s="74" t="e">
        <f t="shared" si="1"/>
        <v>#DIV/0!</v>
      </c>
    </row>
    <row r="38" spans="1:24" ht="15" customHeight="1">
      <c r="A38" s="114">
        <v>30</v>
      </c>
      <c r="B38" s="116" t="s">
        <v>294</v>
      </c>
      <c r="C38" s="79"/>
      <c r="D38" s="79"/>
      <c r="E38" s="118"/>
      <c r="F38" s="118"/>
      <c r="G38" s="81"/>
      <c r="H38" s="77"/>
      <c r="I38" s="77"/>
      <c r="J38" s="118"/>
      <c r="K38" s="118"/>
      <c r="L38" s="81"/>
      <c r="M38" s="77"/>
      <c r="N38" s="77"/>
      <c r="O38" s="117"/>
      <c r="P38" s="117"/>
      <c r="Q38" s="81"/>
      <c r="R38" s="117">
        <v>34</v>
      </c>
      <c r="S38" s="117">
        <v>113</v>
      </c>
      <c r="T38" s="117">
        <v>0</v>
      </c>
      <c r="U38" s="117">
        <v>0</v>
      </c>
      <c r="V38" s="269">
        <f aca="true" t="shared" si="5" ref="V38:V44">U38*100/S38</f>
        <v>0</v>
      </c>
      <c r="W38" s="113">
        <v>0</v>
      </c>
      <c r="X38" s="74">
        <f t="shared" si="1"/>
        <v>0</v>
      </c>
    </row>
    <row r="39" spans="1:24" ht="15" customHeight="1">
      <c r="A39" s="114">
        <v>31</v>
      </c>
      <c r="B39" s="116" t="s">
        <v>200</v>
      </c>
      <c r="C39" s="77"/>
      <c r="D39" s="77"/>
      <c r="E39" s="118">
        <v>45420</v>
      </c>
      <c r="F39" s="118">
        <v>118364.06</v>
      </c>
      <c r="G39" s="81"/>
      <c r="H39" s="77"/>
      <c r="I39" s="77"/>
      <c r="J39" s="118">
        <v>7</v>
      </c>
      <c r="K39" s="118">
        <v>177.21</v>
      </c>
      <c r="L39" s="81"/>
      <c r="M39" s="77"/>
      <c r="N39" s="77"/>
      <c r="O39" s="117">
        <v>360</v>
      </c>
      <c r="P39" s="117">
        <v>11874.39</v>
      </c>
      <c r="Q39" s="81"/>
      <c r="R39" s="117">
        <v>35322</v>
      </c>
      <c r="S39" s="117">
        <v>98676.24</v>
      </c>
      <c r="T39" s="117">
        <f>O39+J39+E39</f>
        <v>45787</v>
      </c>
      <c r="U39" s="117">
        <f>P39+K39+F39</f>
        <v>130415.66</v>
      </c>
      <c r="V39" s="269">
        <f t="shared" si="5"/>
        <v>132.165210186363</v>
      </c>
      <c r="W39" s="113">
        <v>108.8326835315168</v>
      </c>
      <c r="X39" s="74">
        <f t="shared" si="1"/>
        <v>23.33252665484619</v>
      </c>
    </row>
    <row r="40" spans="1:24" ht="15" customHeight="1">
      <c r="A40" s="114">
        <v>32</v>
      </c>
      <c r="B40" s="116" t="s">
        <v>238</v>
      </c>
      <c r="C40" s="77"/>
      <c r="D40" s="77"/>
      <c r="E40" s="118"/>
      <c r="F40" s="118"/>
      <c r="G40" s="81"/>
      <c r="H40" s="77"/>
      <c r="I40" s="77"/>
      <c r="J40" s="118"/>
      <c r="K40" s="118"/>
      <c r="L40" s="81"/>
      <c r="M40" s="77"/>
      <c r="N40" s="77"/>
      <c r="O40" s="117"/>
      <c r="P40" s="117"/>
      <c r="Q40" s="81"/>
      <c r="R40" s="117">
        <v>36948</v>
      </c>
      <c r="S40" s="117">
        <v>94266.29</v>
      </c>
      <c r="T40" s="117">
        <v>65095</v>
      </c>
      <c r="U40" s="117">
        <v>135757</v>
      </c>
      <c r="V40" s="269">
        <f t="shared" si="5"/>
        <v>144.01436611115173</v>
      </c>
      <c r="W40" s="113">
        <v>39.35234960450867</v>
      </c>
      <c r="X40" s="74">
        <f t="shared" si="1"/>
        <v>104.66201650664306</v>
      </c>
    </row>
    <row r="41" spans="1:24" ht="15" customHeight="1">
      <c r="A41" s="114">
        <v>33</v>
      </c>
      <c r="B41" s="116" t="s">
        <v>208</v>
      </c>
      <c r="C41" s="77"/>
      <c r="D41" s="77"/>
      <c r="E41" s="118">
        <v>54629</v>
      </c>
      <c r="F41" s="118">
        <v>146713.02995170013</v>
      </c>
      <c r="G41" s="81"/>
      <c r="H41" s="77"/>
      <c r="I41" s="77"/>
      <c r="J41" s="118">
        <v>95</v>
      </c>
      <c r="K41" s="118">
        <v>22513.83155299999</v>
      </c>
      <c r="L41" s="81"/>
      <c r="M41" s="77"/>
      <c r="N41" s="77"/>
      <c r="O41" s="117">
        <v>101</v>
      </c>
      <c r="P41" s="117">
        <v>47639.54896809999</v>
      </c>
      <c r="Q41" s="81"/>
      <c r="R41" s="117">
        <v>3011</v>
      </c>
      <c r="S41" s="117">
        <v>5283.47</v>
      </c>
      <c r="T41" s="117">
        <v>73</v>
      </c>
      <c r="U41" s="117">
        <v>1232</v>
      </c>
      <c r="V41" s="269">
        <f t="shared" si="5"/>
        <v>23.31800880860495</v>
      </c>
      <c r="W41" s="113">
        <v>23.318008808604954</v>
      </c>
      <c r="X41" s="74">
        <f t="shared" si="1"/>
        <v>0</v>
      </c>
    </row>
    <row r="42" spans="1:24" ht="15" customHeight="1">
      <c r="A42" s="114">
        <v>34</v>
      </c>
      <c r="B42" s="115" t="s">
        <v>239</v>
      </c>
      <c r="C42" s="76"/>
      <c r="D42" s="76"/>
      <c r="E42" s="115"/>
      <c r="F42" s="115"/>
      <c r="G42" s="76"/>
      <c r="H42" s="76"/>
      <c r="I42" s="76"/>
      <c r="J42" s="115"/>
      <c r="K42" s="115"/>
      <c r="L42" s="76"/>
      <c r="M42" s="76"/>
      <c r="N42" s="76"/>
      <c r="O42" s="115"/>
      <c r="P42" s="115"/>
      <c r="Q42" s="76"/>
      <c r="R42" s="115">
        <v>134</v>
      </c>
      <c r="S42" s="115">
        <v>439.08</v>
      </c>
      <c r="T42" s="115">
        <v>0</v>
      </c>
      <c r="U42" s="115">
        <v>0</v>
      </c>
      <c r="V42" s="269">
        <f t="shared" si="5"/>
        <v>0</v>
      </c>
      <c r="W42" s="113" t="e">
        <v>#DIV/0!</v>
      </c>
      <c r="X42" s="74" t="e">
        <f t="shared" si="1"/>
        <v>#DIV/0!</v>
      </c>
    </row>
    <row r="43" spans="1:24" ht="15" customHeight="1">
      <c r="A43" s="114">
        <v>35</v>
      </c>
      <c r="B43" s="122" t="s">
        <v>210</v>
      </c>
      <c r="C43" s="78"/>
      <c r="D43" s="78"/>
      <c r="E43" s="124">
        <f>80+4</f>
        <v>84</v>
      </c>
      <c r="F43" s="124">
        <f>12.2+427.4</f>
        <v>439.59999999999997</v>
      </c>
      <c r="G43" s="82"/>
      <c r="H43" s="78"/>
      <c r="I43" s="78"/>
      <c r="J43" s="124"/>
      <c r="K43" s="124"/>
      <c r="L43" s="82"/>
      <c r="M43" s="78"/>
      <c r="N43" s="78"/>
      <c r="O43" s="123">
        <f>43+21+2</f>
        <v>66</v>
      </c>
      <c r="P43" s="123">
        <v>674</v>
      </c>
      <c r="Q43" s="82"/>
      <c r="R43" s="123">
        <v>459</v>
      </c>
      <c r="S43" s="123">
        <v>989.21</v>
      </c>
      <c r="T43" s="123">
        <f>E43+O43</f>
        <v>150</v>
      </c>
      <c r="U43" s="123">
        <v>1114</v>
      </c>
      <c r="V43" s="269">
        <f t="shared" si="5"/>
        <v>112.61511711365635</v>
      </c>
      <c r="W43" s="113">
        <v>395.0627268224138</v>
      </c>
      <c r="X43" s="74">
        <f t="shared" si="1"/>
        <v>-282.44760970875745</v>
      </c>
    </row>
    <row r="44" spans="1:24" ht="15" customHeight="1">
      <c r="A44" s="114">
        <v>36</v>
      </c>
      <c r="B44" s="115" t="s">
        <v>240</v>
      </c>
      <c r="C44" s="76"/>
      <c r="D44" s="76"/>
      <c r="E44" s="115"/>
      <c r="F44" s="115"/>
      <c r="G44" s="80"/>
      <c r="H44" s="76"/>
      <c r="I44" s="76"/>
      <c r="J44" s="115"/>
      <c r="K44" s="115"/>
      <c r="L44" s="80"/>
      <c r="M44" s="76"/>
      <c r="N44" s="76"/>
      <c r="O44" s="115"/>
      <c r="P44" s="115"/>
      <c r="Q44" s="80"/>
      <c r="R44" s="115">
        <v>5745</v>
      </c>
      <c r="S44" s="115">
        <v>17693.66</v>
      </c>
      <c r="T44" s="115">
        <v>5058</v>
      </c>
      <c r="U44" s="115">
        <v>4557</v>
      </c>
      <c r="V44" s="269">
        <f t="shared" si="5"/>
        <v>25.75498794483448</v>
      </c>
      <c r="W44" s="113">
        <v>25.131337018012726</v>
      </c>
      <c r="X44" s="74">
        <f t="shared" si="1"/>
        <v>0.6236509268217532</v>
      </c>
    </row>
    <row r="45" spans="1:24" ht="15" customHeight="1">
      <c r="A45" s="114">
        <v>37</v>
      </c>
      <c r="B45" s="116" t="s">
        <v>217</v>
      </c>
      <c r="C45" s="77">
        <v>0</v>
      </c>
      <c r="D45" s="77">
        <v>0</v>
      </c>
      <c r="E45" s="118">
        <v>0</v>
      </c>
      <c r="F45" s="118">
        <v>0</v>
      </c>
      <c r="G45" s="81">
        <v>0</v>
      </c>
      <c r="H45" s="77">
        <v>0</v>
      </c>
      <c r="I45" s="77">
        <v>0</v>
      </c>
      <c r="J45" s="118">
        <v>0</v>
      </c>
      <c r="K45" s="118">
        <v>0</v>
      </c>
      <c r="L45" s="81">
        <v>0</v>
      </c>
      <c r="M45" s="77">
        <v>0</v>
      </c>
      <c r="N45" s="77">
        <v>0</v>
      </c>
      <c r="O45" s="117">
        <v>0</v>
      </c>
      <c r="P45" s="117">
        <v>0</v>
      </c>
      <c r="Q45" s="81">
        <v>0</v>
      </c>
      <c r="R45" s="117">
        <v>0</v>
      </c>
      <c r="S45" s="117">
        <v>0</v>
      </c>
      <c r="T45" s="117">
        <v>0</v>
      </c>
      <c r="U45" s="117">
        <v>0</v>
      </c>
      <c r="V45" s="269">
        <v>0</v>
      </c>
      <c r="W45" s="113" t="e">
        <v>#DIV/0!</v>
      </c>
      <c r="X45" s="74" t="e">
        <f t="shared" si="1"/>
        <v>#DIV/0!</v>
      </c>
    </row>
    <row r="46" spans="1:24" ht="15" customHeight="1">
      <c r="A46" s="114">
        <v>38</v>
      </c>
      <c r="B46" s="116" t="s">
        <v>296</v>
      </c>
      <c r="C46" s="77"/>
      <c r="D46" s="77"/>
      <c r="E46" s="118">
        <v>1007</v>
      </c>
      <c r="F46" s="118">
        <v>2582.7</v>
      </c>
      <c r="G46" s="81"/>
      <c r="H46" s="77"/>
      <c r="I46" s="77"/>
      <c r="J46" s="118">
        <v>2</v>
      </c>
      <c r="K46" s="118">
        <v>517.58</v>
      </c>
      <c r="L46" s="81"/>
      <c r="M46" s="77"/>
      <c r="N46" s="77"/>
      <c r="O46" s="117">
        <v>3</v>
      </c>
      <c r="P46" s="117">
        <v>0.71</v>
      </c>
      <c r="Q46" s="81"/>
      <c r="R46" s="117">
        <v>804</v>
      </c>
      <c r="S46" s="117">
        <v>2445.62</v>
      </c>
      <c r="T46" s="117">
        <v>1012</v>
      </c>
      <c r="U46" s="117">
        <v>3101</v>
      </c>
      <c r="V46" s="269">
        <f>U46*100/S46</f>
        <v>126.79811254405837</v>
      </c>
      <c r="W46" s="113">
        <v>2.494255035532912</v>
      </c>
      <c r="X46" s="74">
        <f t="shared" si="1"/>
        <v>124.30385750852545</v>
      </c>
    </row>
    <row r="47" spans="1:24" ht="15" customHeight="1">
      <c r="A47" s="114">
        <v>39</v>
      </c>
      <c r="B47" s="116" t="s">
        <v>196</v>
      </c>
      <c r="C47" s="77"/>
      <c r="D47" s="77"/>
      <c r="E47" s="118"/>
      <c r="F47" s="118"/>
      <c r="G47" s="81"/>
      <c r="H47" s="77"/>
      <c r="I47" s="77"/>
      <c r="J47" s="118"/>
      <c r="K47" s="118"/>
      <c r="L47" s="81"/>
      <c r="M47" s="77"/>
      <c r="N47" s="77"/>
      <c r="O47" s="117"/>
      <c r="P47" s="117"/>
      <c r="Q47" s="81"/>
      <c r="R47" s="117">
        <v>88</v>
      </c>
      <c r="S47" s="117">
        <v>285.66</v>
      </c>
      <c r="T47" s="117">
        <v>0</v>
      </c>
      <c r="U47" s="117">
        <v>0</v>
      </c>
      <c r="V47" s="269">
        <f>U47*100/S47</f>
        <v>0</v>
      </c>
      <c r="W47" s="113">
        <v>0</v>
      </c>
      <c r="X47" s="74">
        <f t="shared" si="1"/>
        <v>0</v>
      </c>
    </row>
    <row r="48" spans="1:24" ht="15" customHeight="1">
      <c r="A48" s="114">
        <v>40</v>
      </c>
      <c r="B48" s="115" t="s">
        <v>241</v>
      </c>
      <c r="C48" s="76"/>
      <c r="D48" s="76"/>
      <c r="E48" s="115"/>
      <c r="F48" s="115"/>
      <c r="G48" s="80"/>
      <c r="H48" s="76"/>
      <c r="I48" s="76"/>
      <c r="J48" s="115"/>
      <c r="K48" s="115"/>
      <c r="L48" s="80"/>
      <c r="M48" s="76"/>
      <c r="N48" s="76"/>
      <c r="O48" s="115"/>
      <c r="P48" s="115"/>
      <c r="Q48" s="80"/>
      <c r="R48" s="115">
        <v>0</v>
      </c>
      <c r="S48" s="115">
        <v>0</v>
      </c>
      <c r="T48" s="115">
        <v>0</v>
      </c>
      <c r="U48" s="115">
        <v>0</v>
      </c>
      <c r="V48" s="269">
        <v>0</v>
      </c>
      <c r="W48" s="113" t="e">
        <v>#DIV/0!</v>
      </c>
      <c r="X48" s="74" t="e">
        <f t="shared" si="1"/>
        <v>#DIV/0!</v>
      </c>
    </row>
    <row r="49" spans="1:24" ht="15" customHeight="1">
      <c r="A49" s="114">
        <v>41</v>
      </c>
      <c r="B49" s="115" t="s">
        <v>295</v>
      </c>
      <c r="C49" s="76"/>
      <c r="D49" s="76"/>
      <c r="E49" s="115"/>
      <c r="F49" s="115"/>
      <c r="G49" s="80"/>
      <c r="H49" s="76"/>
      <c r="I49" s="76"/>
      <c r="J49" s="115"/>
      <c r="K49" s="115"/>
      <c r="L49" s="80"/>
      <c r="M49" s="76"/>
      <c r="N49" s="76"/>
      <c r="O49" s="115"/>
      <c r="P49" s="115"/>
      <c r="Q49" s="80"/>
      <c r="R49" s="115">
        <v>630</v>
      </c>
      <c r="S49" s="115">
        <v>1054</v>
      </c>
      <c r="T49" s="115">
        <v>0</v>
      </c>
      <c r="U49" s="115">
        <v>0</v>
      </c>
      <c r="V49" s="269">
        <f aca="true" t="shared" si="6" ref="V49:V63">U49*100/S49</f>
        <v>0</v>
      </c>
      <c r="W49" s="113">
        <v>445.07485910548587</v>
      </c>
      <c r="X49" s="74">
        <f t="shared" si="1"/>
        <v>-445.07485910548587</v>
      </c>
    </row>
    <row r="50" spans="1:24" ht="15" customHeight="1">
      <c r="A50" s="114">
        <v>42</v>
      </c>
      <c r="B50" s="115" t="s">
        <v>242</v>
      </c>
      <c r="C50" s="76"/>
      <c r="D50" s="76"/>
      <c r="E50" s="115"/>
      <c r="F50" s="115"/>
      <c r="G50" s="80"/>
      <c r="H50" s="76"/>
      <c r="I50" s="76"/>
      <c r="J50" s="115"/>
      <c r="K50" s="115"/>
      <c r="L50" s="80"/>
      <c r="M50" s="76"/>
      <c r="N50" s="76"/>
      <c r="O50" s="115"/>
      <c r="P50" s="115"/>
      <c r="Q50" s="80"/>
      <c r="R50" s="115">
        <v>1434</v>
      </c>
      <c r="S50" s="115">
        <v>2856.81</v>
      </c>
      <c r="T50" s="115">
        <v>0</v>
      </c>
      <c r="U50" s="115">
        <v>0</v>
      </c>
      <c r="V50" s="269">
        <f t="shared" si="6"/>
        <v>0</v>
      </c>
      <c r="W50" s="113">
        <v>0</v>
      </c>
      <c r="X50" s="74">
        <f t="shared" si="1"/>
        <v>0</v>
      </c>
    </row>
    <row r="51" spans="1:24" ht="15" customHeight="1">
      <c r="A51" s="114">
        <v>43</v>
      </c>
      <c r="B51" s="115" t="s">
        <v>243</v>
      </c>
      <c r="C51" s="76"/>
      <c r="D51" s="76"/>
      <c r="E51" s="115"/>
      <c r="F51" s="115"/>
      <c r="G51" s="80"/>
      <c r="H51" s="76"/>
      <c r="I51" s="76"/>
      <c r="J51" s="115"/>
      <c r="K51" s="115"/>
      <c r="L51" s="80"/>
      <c r="M51" s="76"/>
      <c r="N51" s="76"/>
      <c r="O51" s="115"/>
      <c r="P51" s="115"/>
      <c r="Q51" s="80"/>
      <c r="R51" s="115">
        <v>34</v>
      </c>
      <c r="S51" s="115">
        <v>112.64</v>
      </c>
      <c r="T51" s="115">
        <v>0</v>
      </c>
      <c r="U51" s="115">
        <v>0</v>
      </c>
      <c r="V51" s="269">
        <f t="shared" si="6"/>
        <v>0</v>
      </c>
      <c r="W51" s="113">
        <v>2.663352272727273</v>
      </c>
      <c r="X51" s="74">
        <f t="shared" si="1"/>
        <v>-2.663352272727273</v>
      </c>
    </row>
    <row r="52" spans="1:24" ht="15" customHeight="1">
      <c r="A52" s="114">
        <v>44</v>
      </c>
      <c r="B52" s="88" t="s">
        <v>297</v>
      </c>
      <c r="C52" s="77"/>
      <c r="D52" s="77"/>
      <c r="E52" s="121"/>
      <c r="F52" s="121"/>
      <c r="G52" s="129"/>
      <c r="H52" s="129"/>
      <c r="I52" s="129"/>
      <c r="J52" s="121"/>
      <c r="K52" s="121"/>
      <c r="L52" s="129"/>
      <c r="M52" s="129"/>
      <c r="N52" s="129"/>
      <c r="O52" s="121"/>
      <c r="P52" s="121"/>
      <c r="Q52" s="129"/>
      <c r="R52" s="118">
        <v>0</v>
      </c>
      <c r="S52" s="118">
        <v>0</v>
      </c>
      <c r="T52" s="118">
        <v>0</v>
      </c>
      <c r="U52" s="118">
        <v>0</v>
      </c>
      <c r="V52" s="269">
        <v>0</v>
      </c>
      <c r="W52" s="113" t="e">
        <v>#DIV/0!</v>
      </c>
      <c r="X52" s="74" t="e">
        <f t="shared" si="1"/>
        <v>#DIV/0!</v>
      </c>
    </row>
    <row r="53" spans="1:24" ht="15" customHeight="1">
      <c r="A53" s="114">
        <v>45</v>
      </c>
      <c r="B53" s="88" t="s">
        <v>298</v>
      </c>
      <c r="C53" s="77"/>
      <c r="D53" s="77"/>
      <c r="E53" s="121"/>
      <c r="F53" s="121"/>
      <c r="G53" s="129"/>
      <c r="H53" s="129"/>
      <c r="I53" s="129"/>
      <c r="J53" s="121"/>
      <c r="K53" s="121"/>
      <c r="L53" s="129"/>
      <c r="M53" s="129"/>
      <c r="N53" s="129"/>
      <c r="O53" s="121"/>
      <c r="P53" s="121"/>
      <c r="Q53" s="129"/>
      <c r="R53" s="118">
        <v>0</v>
      </c>
      <c r="S53" s="118">
        <v>0</v>
      </c>
      <c r="T53" s="118">
        <v>0</v>
      </c>
      <c r="U53" s="118">
        <v>0</v>
      </c>
      <c r="V53" s="269">
        <v>0</v>
      </c>
      <c r="W53" s="113" t="e">
        <v>#DIV/0!</v>
      </c>
      <c r="X53" s="74" t="e">
        <f t="shared" si="1"/>
        <v>#DIV/0!</v>
      </c>
    </row>
    <row r="54" spans="1:24" ht="15" customHeight="1">
      <c r="A54" s="114">
        <v>46</v>
      </c>
      <c r="B54" s="116" t="s">
        <v>289</v>
      </c>
      <c r="C54" s="79"/>
      <c r="D54" s="79"/>
      <c r="E54" s="118"/>
      <c r="F54" s="118"/>
      <c r="G54" s="81"/>
      <c r="H54" s="77"/>
      <c r="I54" s="77"/>
      <c r="J54" s="118"/>
      <c r="K54" s="118"/>
      <c r="L54" s="81"/>
      <c r="M54" s="77"/>
      <c r="N54" s="77"/>
      <c r="O54" s="117"/>
      <c r="P54" s="117"/>
      <c r="Q54" s="81"/>
      <c r="R54" s="117">
        <v>480</v>
      </c>
      <c r="S54" s="117">
        <v>780</v>
      </c>
      <c r="T54" s="117">
        <v>0</v>
      </c>
      <c r="U54" s="117">
        <v>0</v>
      </c>
      <c r="V54" s="269">
        <f t="shared" si="6"/>
        <v>0</v>
      </c>
      <c r="W54" s="113" t="e">
        <v>#DIV/0!</v>
      </c>
      <c r="X54" s="74" t="e">
        <f t="shared" si="1"/>
        <v>#DIV/0!</v>
      </c>
    </row>
    <row r="55" spans="1:24" ht="15" customHeight="1">
      <c r="A55" s="114"/>
      <c r="B55" s="126" t="s">
        <v>244</v>
      </c>
      <c r="C55" s="79"/>
      <c r="D55" s="79"/>
      <c r="E55" s="121">
        <f>SUM(E36:E54)</f>
        <v>180054</v>
      </c>
      <c r="F55" s="121">
        <f aca="true" t="shared" si="7" ref="F55:U55">SUM(F36:F54)</f>
        <v>315168.2599517001</v>
      </c>
      <c r="G55" s="129"/>
      <c r="H55" s="129"/>
      <c r="I55" s="129"/>
      <c r="J55" s="121">
        <f t="shared" si="7"/>
        <v>2034</v>
      </c>
      <c r="K55" s="121">
        <f t="shared" si="7"/>
        <v>40652.34155299999</v>
      </c>
      <c r="L55" s="129"/>
      <c r="M55" s="129"/>
      <c r="N55" s="129"/>
      <c r="O55" s="121">
        <f t="shared" si="7"/>
        <v>531</v>
      </c>
      <c r="P55" s="121">
        <f t="shared" si="7"/>
        <v>60218.64896809999</v>
      </c>
      <c r="Q55" s="129"/>
      <c r="R55" s="121">
        <f t="shared" si="7"/>
        <v>112484</v>
      </c>
      <c r="S55" s="121">
        <f t="shared" si="7"/>
        <v>283214.62999999995</v>
      </c>
      <c r="T55" s="121">
        <f t="shared" si="7"/>
        <v>198020</v>
      </c>
      <c r="U55" s="121">
        <f t="shared" si="7"/>
        <v>340719.25</v>
      </c>
      <c r="V55" s="269">
        <f t="shared" si="6"/>
        <v>120.3042547625453</v>
      </c>
      <c r="W55" s="113">
        <v>74.99868907551482</v>
      </c>
      <c r="X55" s="74">
        <f t="shared" si="1"/>
        <v>45.30556568703048</v>
      </c>
    </row>
    <row r="56" spans="1:24" ht="15" customHeight="1">
      <c r="A56" s="114">
        <v>47</v>
      </c>
      <c r="B56" s="116" t="s">
        <v>204</v>
      </c>
      <c r="C56" s="77">
        <v>0</v>
      </c>
      <c r="D56" s="77">
        <v>232913</v>
      </c>
      <c r="E56" s="115">
        <v>248866</v>
      </c>
      <c r="F56" s="118">
        <v>77157</v>
      </c>
      <c r="G56" s="81">
        <v>33.13</v>
      </c>
      <c r="H56" s="77">
        <v>0</v>
      </c>
      <c r="I56" s="77">
        <v>0</v>
      </c>
      <c r="J56" s="118">
        <v>0</v>
      </c>
      <c r="K56" s="118">
        <v>0</v>
      </c>
      <c r="L56" s="81">
        <v>0</v>
      </c>
      <c r="M56" s="77">
        <v>0</v>
      </c>
      <c r="N56" s="77">
        <v>0</v>
      </c>
      <c r="O56" s="117">
        <v>95</v>
      </c>
      <c r="P56" s="117">
        <v>31</v>
      </c>
      <c r="Q56" s="81">
        <v>0</v>
      </c>
      <c r="R56" s="117">
        <v>137828</v>
      </c>
      <c r="S56" s="117">
        <v>232933.33</v>
      </c>
      <c r="T56" s="117">
        <v>248961</v>
      </c>
      <c r="U56" s="117">
        <v>77188</v>
      </c>
      <c r="V56" s="269">
        <f t="shared" si="6"/>
        <v>33.13737883711189</v>
      </c>
      <c r="W56" s="113">
        <v>24.580423935037548</v>
      </c>
      <c r="X56" s="74">
        <f t="shared" si="1"/>
        <v>8.556954902074342</v>
      </c>
    </row>
    <row r="57" spans="1:24" ht="15" customHeight="1">
      <c r="A57" s="114">
        <v>48</v>
      </c>
      <c r="B57" s="115" t="s">
        <v>191</v>
      </c>
      <c r="C57" s="76">
        <v>131807</v>
      </c>
      <c r="D57" s="76">
        <v>298822</v>
      </c>
      <c r="E57" s="115">
        <v>83063</v>
      </c>
      <c r="F57" s="115">
        <v>92206</v>
      </c>
      <c r="G57" s="80">
        <v>30.856496509627807</v>
      </c>
      <c r="H57" s="76">
        <v>0</v>
      </c>
      <c r="I57" s="76">
        <v>0</v>
      </c>
      <c r="J57" s="115">
        <v>2</v>
      </c>
      <c r="K57" s="115">
        <v>47</v>
      </c>
      <c r="L57" s="80"/>
      <c r="M57" s="76">
        <v>0</v>
      </c>
      <c r="N57" s="76">
        <v>0</v>
      </c>
      <c r="O57" s="115">
        <v>0</v>
      </c>
      <c r="P57" s="115">
        <v>0</v>
      </c>
      <c r="Q57" s="80">
        <v>0</v>
      </c>
      <c r="R57" s="115">
        <v>131807</v>
      </c>
      <c r="S57" s="115">
        <v>298822.11</v>
      </c>
      <c r="T57" s="115">
        <v>83065</v>
      </c>
      <c r="U57" s="115">
        <v>92253</v>
      </c>
      <c r="V57" s="269">
        <f t="shared" si="6"/>
        <v>30.87221357214833</v>
      </c>
      <c r="W57" s="113">
        <v>25.09051288072358</v>
      </c>
      <c r="X57" s="74">
        <f t="shared" si="1"/>
        <v>5.781700691424749</v>
      </c>
    </row>
    <row r="58" spans="1:24" ht="15" customHeight="1">
      <c r="A58" s="114">
        <v>49</v>
      </c>
      <c r="B58" s="116" t="s">
        <v>209</v>
      </c>
      <c r="C58" s="77">
        <v>121758</v>
      </c>
      <c r="D58" s="77">
        <v>317670</v>
      </c>
      <c r="E58" s="118">
        <v>130163</v>
      </c>
      <c r="F58" s="118">
        <v>202534</v>
      </c>
      <c r="G58" s="81">
        <f>+F58/D58%</f>
        <v>63.756099096546734</v>
      </c>
      <c r="H58" s="77">
        <v>0</v>
      </c>
      <c r="I58" s="77">
        <v>0</v>
      </c>
      <c r="J58" s="118">
        <v>0</v>
      </c>
      <c r="K58" s="118">
        <v>0</v>
      </c>
      <c r="L58" s="81">
        <v>0</v>
      </c>
      <c r="M58" s="77">
        <v>1143</v>
      </c>
      <c r="N58" s="77">
        <v>3620</v>
      </c>
      <c r="O58" s="117">
        <v>1802</v>
      </c>
      <c r="P58" s="117">
        <v>2542.44</v>
      </c>
      <c r="Q58" s="81">
        <f>+P58/N58%</f>
        <v>70.23314917127071</v>
      </c>
      <c r="R58" s="117">
        <f>+C58+H58+M58</f>
        <v>122901</v>
      </c>
      <c r="S58" s="117">
        <v>321289.73</v>
      </c>
      <c r="T58" s="117">
        <f>+E58+J58+O58</f>
        <v>131965</v>
      </c>
      <c r="U58" s="117">
        <f>+F58+K58+P58</f>
        <v>205076.44</v>
      </c>
      <c r="V58" s="269">
        <f t="shared" si="6"/>
        <v>63.82913017481138</v>
      </c>
      <c r="W58" s="113">
        <v>44.172591511094986</v>
      </c>
      <c r="X58" s="74">
        <f t="shared" si="1"/>
        <v>19.656538663716397</v>
      </c>
    </row>
    <row r="59" spans="1:24" ht="15" customHeight="1">
      <c r="A59" s="114"/>
      <c r="B59" s="120" t="s">
        <v>236</v>
      </c>
      <c r="C59" s="77"/>
      <c r="D59" s="77"/>
      <c r="E59" s="121">
        <f>SUM(E56:E58)</f>
        <v>462092</v>
      </c>
      <c r="F59" s="121">
        <f aca="true" t="shared" si="8" ref="F59:U59">SUM(F56:F58)</f>
        <v>371897</v>
      </c>
      <c r="G59" s="129"/>
      <c r="H59" s="129"/>
      <c r="I59" s="129"/>
      <c r="J59" s="121">
        <f t="shared" si="8"/>
        <v>2</v>
      </c>
      <c r="K59" s="121">
        <f t="shared" si="8"/>
        <v>47</v>
      </c>
      <c r="L59" s="129"/>
      <c r="M59" s="129"/>
      <c r="N59" s="129"/>
      <c r="O59" s="121">
        <f t="shared" si="8"/>
        <v>1897</v>
      </c>
      <c r="P59" s="121">
        <f t="shared" si="8"/>
        <v>2573.44</v>
      </c>
      <c r="Q59" s="129"/>
      <c r="R59" s="121">
        <f t="shared" si="8"/>
        <v>392536</v>
      </c>
      <c r="S59" s="121">
        <f t="shared" si="8"/>
        <v>853045.1699999999</v>
      </c>
      <c r="T59" s="121">
        <f t="shared" si="8"/>
        <v>463991</v>
      </c>
      <c r="U59" s="121">
        <f t="shared" si="8"/>
        <v>374517.44</v>
      </c>
      <c r="V59" s="269">
        <f t="shared" si="6"/>
        <v>43.90358836449423</v>
      </c>
      <c r="W59" s="113">
        <v>32.13827469417593</v>
      </c>
      <c r="X59" s="74">
        <f t="shared" si="1"/>
        <v>11.765313670318307</v>
      </c>
    </row>
    <row r="60" spans="1:24" ht="15" customHeight="1">
      <c r="A60" s="114">
        <v>50</v>
      </c>
      <c r="B60" s="116" t="s">
        <v>212</v>
      </c>
      <c r="C60" s="77"/>
      <c r="D60" s="77">
        <v>1500000</v>
      </c>
      <c r="E60" s="118"/>
      <c r="F60" s="118">
        <v>1359800</v>
      </c>
      <c r="G60" s="81">
        <v>91</v>
      </c>
      <c r="H60" s="77">
        <v>0</v>
      </c>
      <c r="I60" s="77">
        <v>0</v>
      </c>
      <c r="J60" s="118">
        <v>0</v>
      </c>
      <c r="K60" s="118">
        <v>0</v>
      </c>
      <c r="L60" s="81">
        <v>0</v>
      </c>
      <c r="M60" s="77">
        <v>0</v>
      </c>
      <c r="N60" s="77">
        <v>0</v>
      </c>
      <c r="O60" s="117">
        <v>0</v>
      </c>
      <c r="P60" s="117">
        <v>0</v>
      </c>
      <c r="Q60" s="81"/>
      <c r="R60" s="117">
        <v>788415</v>
      </c>
      <c r="S60" s="117">
        <v>1674777</v>
      </c>
      <c r="T60" s="117">
        <v>519600</v>
      </c>
      <c r="U60" s="117">
        <v>1359800</v>
      </c>
      <c r="V60" s="269">
        <f t="shared" si="6"/>
        <v>81.19289911432985</v>
      </c>
      <c r="W60" s="113">
        <v>71.57452515004023</v>
      </c>
      <c r="X60" s="74">
        <f t="shared" si="1"/>
        <v>9.618373964289617</v>
      </c>
    </row>
    <row r="61" spans="1:24" ht="15" customHeight="1">
      <c r="A61" s="114">
        <v>51</v>
      </c>
      <c r="B61" s="116" t="s">
        <v>293</v>
      </c>
      <c r="C61" s="77"/>
      <c r="D61" s="77"/>
      <c r="E61" s="118"/>
      <c r="F61" s="118"/>
      <c r="G61" s="81"/>
      <c r="H61" s="77"/>
      <c r="I61" s="77"/>
      <c r="J61" s="118"/>
      <c r="K61" s="118"/>
      <c r="L61" s="81"/>
      <c r="M61" s="77"/>
      <c r="N61" s="77"/>
      <c r="O61" s="117"/>
      <c r="P61" s="117"/>
      <c r="Q61" s="81"/>
      <c r="R61" s="117">
        <v>19383</v>
      </c>
      <c r="S61" s="117">
        <v>42993</v>
      </c>
      <c r="T61" s="117">
        <v>0</v>
      </c>
      <c r="U61" s="117">
        <v>0</v>
      </c>
      <c r="V61" s="269">
        <f t="shared" si="6"/>
        <v>0</v>
      </c>
      <c r="W61" s="113">
        <v>0</v>
      </c>
      <c r="X61" s="74">
        <f t="shared" si="1"/>
        <v>0</v>
      </c>
    </row>
    <row r="62" spans="1:24" ht="15" customHeight="1">
      <c r="A62" s="114"/>
      <c r="B62" s="120" t="s">
        <v>237</v>
      </c>
      <c r="C62" s="77"/>
      <c r="D62" s="77"/>
      <c r="E62" s="121">
        <f>E60+E61</f>
        <v>0</v>
      </c>
      <c r="F62" s="121">
        <f aca="true" t="shared" si="9" ref="F62:P62">F60+F61</f>
        <v>1359800</v>
      </c>
      <c r="G62" s="129"/>
      <c r="H62" s="129"/>
      <c r="I62" s="129"/>
      <c r="J62" s="121">
        <f t="shared" si="9"/>
        <v>0</v>
      </c>
      <c r="K62" s="121">
        <f t="shared" si="9"/>
        <v>0</v>
      </c>
      <c r="L62" s="129"/>
      <c r="M62" s="129"/>
      <c r="N62" s="129"/>
      <c r="O62" s="121">
        <f t="shared" si="9"/>
        <v>0</v>
      </c>
      <c r="P62" s="121">
        <f t="shared" si="9"/>
        <v>0</v>
      </c>
      <c r="Q62" s="81"/>
      <c r="R62" s="271">
        <f>SUM(R60:R61)</f>
        <v>807798</v>
      </c>
      <c r="S62" s="271">
        <f>SUM(S60:S61)</f>
        <v>1717770</v>
      </c>
      <c r="T62" s="271">
        <f>SUM(T60:T61)</f>
        <v>519600</v>
      </c>
      <c r="U62" s="271">
        <f>SUM(U60:U61)</f>
        <v>1359800</v>
      </c>
      <c r="V62" s="269">
        <f t="shared" si="6"/>
        <v>79.16077239677023</v>
      </c>
      <c r="W62" s="113">
        <v>69.78315111403596</v>
      </c>
      <c r="X62" s="74">
        <f t="shared" si="1"/>
        <v>9.377621282734268</v>
      </c>
    </row>
    <row r="63" spans="1:24" ht="15">
      <c r="A63" s="127"/>
      <c r="B63" s="126" t="s">
        <v>0</v>
      </c>
      <c r="C63" s="128"/>
      <c r="D63" s="128"/>
      <c r="E63" s="126">
        <f>E62+E59+E55+E35+E28</f>
        <v>1711751</v>
      </c>
      <c r="F63" s="126">
        <f>F62+F59+F55+F35+F28</f>
        <v>3890740.0999517003</v>
      </c>
      <c r="G63" s="128"/>
      <c r="H63" s="128"/>
      <c r="I63" s="128"/>
      <c r="J63" s="126">
        <f>J62+J59+J55+J35+J28</f>
        <v>70422</v>
      </c>
      <c r="K63" s="126">
        <f>K62+K59+K55+K35+K28</f>
        <v>197032.541553</v>
      </c>
      <c r="L63" s="128"/>
      <c r="M63" s="128"/>
      <c r="N63" s="128"/>
      <c r="O63" s="126">
        <f>O62+O59+O55+O35+O28</f>
        <v>31289</v>
      </c>
      <c r="P63" s="126">
        <f>P62+P59+P55+P35+P28</f>
        <v>136361.7489681</v>
      </c>
      <c r="Q63" s="128"/>
      <c r="R63" s="126">
        <f>R62+R59+R55+R35+R28</f>
        <v>2978374</v>
      </c>
      <c r="S63" s="126">
        <f>S62+S59+S55+S35+S28</f>
        <v>6718694.43</v>
      </c>
      <c r="T63" s="126">
        <f>T62+T59+T55+T35+T28</f>
        <v>2436267</v>
      </c>
      <c r="U63" s="126">
        <f>U62+U59+U55+U35+U28</f>
        <v>4327536.42</v>
      </c>
      <c r="V63" s="269">
        <f t="shared" si="6"/>
        <v>64.41037712143726</v>
      </c>
      <c r="W63" s="113">
        <v>49.68202912486814</v>
      </c>
      <c r="X63" s="74">
        <f t="shared" si="1"/>
        <v>14.728347996569127</v>
      </c>
    </row>
  </sheetData>
  <sheetProtection/>
  <mergeCells count="20">
    <mergeCell ref="A2:V2"/>
    <mergeCell ref="A1:V1"/>
    <mergeCell ref="A4:A6"/>
    <mergeCell ref="B4:B6"/>
    <mergeCell ref="H5:I5"/>
    <mergeCell ref="J5:K5"/>
    <mergeCell ref="R4:V4"/>
    <mergeCell ref="R5:S5"/>
    <mergeCell ref="T5:U5"/>
    <mergeCell ref="V5:V6"/>
    <mergeCell ref="Q5:Q6"/>
    <mergeCell ref="O5:P5"/>
    <mergeCell ref="M5:N5"/>
    <mergeCell ref="L5:L6"/>
    <mergeCell ref="C5:D5"/>
    <mergeCell ref="M4:Q4"/>
    <mergeCell ref="H4:L4"/>
    <mergeCell ref="C4:G4"/>
    <mergeCell ref="E5:F5"/>
    <mergeCell ref="G5:G6"/>
  </mergeCells>
  <conditionalFormatting sqref="B57">
    <cfRule type="expression" priority="5" dxfId="122" stopIfTrue="1">
      <formula>AND(COUNTIF(ACP_Agri_7!#REF!,B57)&gt;1,NOT(ISBLANK(B57)))</formula>
    </cfRule>
  </conditionalFormatting>
  <conditionalFormatting sqref="B42">
    <cfRule type="duplicateValues" priority="4" dxfId="119">
      <formula>AND(COUNTIF($B$42:$B$42,B42)&gt;1,NOT(ISBLANK(B42)))</formula>
    </cfRule>
  </conditionalFormatting>
  <conditionalFormatting sqref="B22">
    <cfRule type="duplicateValues" priority="3" dxfId="119">
      <formula>AND(COUNTIF($B$22:$B$22,B22)&gt;1,NOT(ISBLANK(B22)))</formula>
    </cfRule>
  </conditionalFormatting>
  <conditionalFormatting sqref="V1:V65536">
    <cfRule type="cellIs" priority="2" dxfId="120" operator="greaterThan" stopIfTrue="1">
      <formula>100</formula>
    </cfRule>
  </conditionalFormatting>
  <printOptions/>
  <pageMargins left="0.25" right="0.25" top="0.25" bottom="0.75" header="0.05" footer="0.3"/>
  <pageSetup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63"/>
  <sheetViews>
    <sheetView zoomScalePageLayoutView="0" workbookViewId="0" topLeftCell="A1">
      <pane xSplit="2" ySplit="6" topLeftCell="H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63" sqref="W63"/>
    </sheetView>
  </sheetViews>
  <sheetFormatPr defaultColWidth="9.140625" defaultRowHeight="12.75"/>
  <cols>
    <col min="1" max="1" width="5.8515625" style="32" bestFit="1" customWidth="1"/>
    <col min="2" max="2" width="23.57421875" style="68" customWidth="1"/>
    <col min="3" max="3" width="7.140625" style="68" bestFit="1" customWidth="1"/>
    <col min="4" max="4" width="10.421875" style="31" bestFit="1" customWidth="1"/>
    <col min="5" max="5" width="7.140625" style="68" bestFit="1" customWidth="1"/>
    <col min="6" max="6" width="8.421875" style="68" customWidth="1"/>
    <col min="7" max="7" width="8.00390625" style="85" customWidth="1"/>
    <col min="8" max="8" width="6.140625" style="31" bestFit="1" customWidth="1"/>
    <col min="9" max="9" width="7.57421875" style="31" bestFit="1" customWidth="1"/>
    <col min="10" max="10" width="7.421875" style="31" bestFit="1" customWidth="1"/>
    <col min="11" max="11" width="7.57421875" style="31" customWidth="1"/>
    <col min="12" max="12" width="7.57421875" style="85" customWidth="1"/>
    <col min="13" max="13" width="7.28125" style="31" bestFit="1" customWidth="1"/>
    <col min="14" max="14" width="8.7109375" style="31" bestFit="1" customWidth="1"/>
    <col min="15" max="15" width="7.140625" style="31" bestFit="1" customWidth="1"/>
    <col min="16" max="16" width="7.28125" style="31" bestFit="1" customWidth="1"/>
    <col min="17" max="17" width="8.28125" style="85" customWidth="1"/>
    <col min="18" max="18" width="7.28125" style="31" bestFit="1" customWidth="1"/>
    <col min="19" max="19" width="8.7109375" style="31" bestFit="1" customWidth="1"/>
    <col min="20" max="20" width="7.140625" style="31" bestFit="1" customWidth="1"/>
    <col min="21" max="21" width="7.28125" style="31" bestFit="1" customWidth="1"/>
    <col min="22" max="22" width="7.7109375" style="85" customWidth="1"/>
    <col min="23" max="26" width="8.140625" style="31" bestFit="1" customWidth="1"/>
    <col min="27" max="27" width="7.00390625" style="85" customWidth="1"/>
    <col min="28" max="28" width="11.421875" style="68" bestFit="1" customWidth="1"/>
    <col min="29" max="16384" width="9.140625" style="68" customWidth="1"/>
  </cols>
  <sheetData>
    <row r="1" spans="1:27" ht="14.25" customHeight="1">
      <c r="A1" s="596" t="s">
        <v>292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</row>
    <row r="2" spans="1:27" ht="15.75">
      <c r="A2" s="570" t="s">
        <v>103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</row>
    <row r="3" spans="1:27" ht="25.5" customHeight="1">
      <c r="A3" s="13"/>
      <c r="B3" s="14" t="s">
        <v>14</v>
      </c>
      <c r="C3" s="15"/>
      <c r="D3" s="16"/>
      <c r="E3" s="16"/>
      <c r="F3" s="16"/>
      <c r="G3" s="36"/>
      <c r="H3" s="16"/>
      <c r="I3" s="556"/>
      <c r="J3" s="556"/>
      <c r="K3" s="15"/>
      <c r="L3" s="14"/>
      <c r="M3" s="44"/>
      <c r="N3" s="112"/>
      <c r="O3" s="112"/>
      <c r="P3" s="112"/>
      <c r="Q3" s="111"/>
      <c r="R3" s="16"/>
      <c r="S3" s="592" t="s">
        <v>247</v>
      </c>
      <c r="T3" s="592"/>
      <c r="U3" s="556"/>
      <c r="V3" s="556"/>
      <c r="W3" s="15"/>
      <c r="X3" s="556"/>
      <c r="Y3" s="556"/>
      <c r="Z3" s="112"/>
      <c r="AA3" s="111"/>
    </row>
    <row r="4" spans="1:27" ht="15" customHeight="1">
      <c r="A4" s="553" t="s">
        <v>3</v>
      </c>
      <c r="B4" s="553" t="s">
        <v>4</v>
      </c>
      <c r="C4" s="549" t="s">
        <v>17</v>
      </c>
      <c r="D4" s="595"/>
      <c r="E4" s="595"/>
      <c r="F4" s="595"/>
      <c r="G4" s="550"/>
      <c r="H4" s="549" t="s">
        <v>31</v>
      </c>
      <c r="I4" s="595"/>
      <c r="J4" s="595"/>
      <c r="K4" s="595"/>
      <c r="L4" s="550"/>
      <c r="M4" s="549" t="s">
        <v>30</v>
      </c>
      <c r="N4" s="595"/>
      <c r="O4" s="595"/>
      <c r="P4" s="595"/>
      <c r="Q4" s="550"/>
      <c r="R4" s="549" t="s">
        <v>248</v>
      </c>
      <c r="S4" s="595"/>
      <c r="T4" s="595"/>
      <c r="U4" s="595"/>
      <c r="V4" s="550"/>
      <c r="W4" s="549" t="s">
        <v>249</v>
      </c>
      <c r="X4" s="595"/>
      <c r="Y4" s="595"/>
      <c r="Z4" s="595"/>
      <c r="AA4" s="550"/>
    </row>
    <row r="5" spans="1:27" ht="24.75" customHeight="1">
      <c r="A5" s="597"/>
      <c r="B5" s="597"/>
      <c r="C5" s="549" t="s">
        <v>33</v>
      </c>
      <c r="D5" s="550"/>
      <c r="E5" s="549" t="s">
        <v>34</v>
      </c>
      <c r="F5" s="550"/>
      <c r="G5" s="593" t="s">
        <v>250</v>
      </c>
      <c r="H5" s="559" t="s">
        <v>33</v>
      </c>
      <c r="I5" s="585"/>
      <c r="J5" s="559" t="s">
        <v>34</v>
      </c>
      <c r="K5" s="585"/>
      <c r="L5" s="593" t="s">
        <v>250</v>
      </c>
      <c r="M5" s="559" t="s">
        <v>33</v>
      </c>
      <c r="N5" s="585"/>
      <c r="O5" s="559" t="s">
        <v>34</v>
      </c>
      <c r="P5" s="585"/>
      <c r="Q5" s="593" t="s">
        <v>250</v>
      </c>
      <c r="R5" s="559" t="s">
        <v>33</v>
      </c>
      <c r="S5" s="585"/>
      <c r="T5" s="559" t="s">
        <v>34</v>
      </c>
      <c r="U5" s="585"/>
      <c r="V5" s="593" t="s">
        <v>250</v>
      </c>
      <c r="W5" s="559" t="s">
        <v>33</v>
      </c>
      <c r="X5" s="585"/>
      <c r="Y5" s="559" t="s">
        <v>34</v>
      </c>
      <c r="Z5" s="585"/>
      <c r="AA5" s="593" t="s">
        <v>250</v>
      </c>
    </row>
    <row r="6" spans="1:27" ht="24.75" customHeight="1">
      <c r="A6" s="597"/>
      <c r="B6" s="597"/>
      <c r="C6" s="21" t="s">
        <v>35</v>
      </c>
      <c r="D6" s="29" t="s">
        <v>36</v>
      </c>
      <c r="E6" s="21" t="s">
        <v>35</v>
      </c>
      <c r="F6" s="21" t="s">
        <v>36</v>
      </c>
      <c r="G6" s="594"/>
      <c r="H6" s="29" t="s">
        <v>35</v>
      </c>
      <c r="I6" s="29" t="s">
        <v>36</v>
      </c>
      <c r="J6" s="29" t="s">
        <v>35</v>
      </c>
      <c r="K6" s="29" t="s">
        <v>36</v>
      </c>
      <c r="L6" s="594"/>
      <c r="M6" s="29" t="s">
        <v>35</v>
      </c>
      <c r="N6" s="29" t="s">
        <v>36</v>
      </c>
      <c r="O6" s="29" t="s">
        <v>35</v>
      </c>
      <c r="P6" s="29" t="s">
        <v>36</v>
      </c>
      <c r="Q6" s="594"/>
      <c r="R6" s="29" t="s">
        <v>35</v>
      </c>
      <c r="S6" s="29" t="s">
        <v>36</v>
      </c>
      <c r="T6" s="29" t="s">
        <v>35</v>
      </c>
      <c r="U6" s="29" t="s">
        <v>36</v>
      </c>
      <c r="V6" s="594"/>
      <c r="W6" s="29" t="s">
        <v>35</v>
      </c>
      <c r="X6" s="29" t="s">
        <v>36</v>
      </c>
      <c r="Y6" s="29" t="s">
        <v>35</v>
      </c>
      <c r="Z6" s="29" t="s">
        <v>36</v>
      </c>
      <c r="AA6" s="594"/>
    </row>
    <row r="7" spans="1:27" ht="15" customHeight="1">
      <c r="A7" s="87">
        <v>1</v>
      </c>
      <c r="B7" s="88" t="s">
        <v>251</v>
      </c>
      <c r="C7" s="90">
        <v>10911</v>
      </c>
      <c r="D7" s="91">
        <v>37870.62</v>
      </c>
      <c r="E7" s="89">
        <v>2521</v>
      </c>
      <c r="F7" s="89">
        <v>23283</v>
      </c>
      <c r="G7" s="92">
        <f>F7*100/D7</f>
        <v>61.48037713668273</v>
      </c>
      <c r="H7" s="91">
        <v>1512</v>
      </c>
      <c r="I7" s="91">
        <v>5169.62</v>
      </c>
      <c r="J7" s="30">
        <v>235</v>
      </c>
      <c r="K7" s="30">
        <v>237</v>
      </c>
      <c r="L7" s="92">
        <f>K7*100/I7</f>
        <v>4.584476228426848</v>
      </c>
      <c r="M7" s="91">
        <v>5422</v>
      </c>
      <c r="N7" s="91">
        <v>18738.34</v>
      </c>
      <c r="O7" s="30">
        <v>1882</v>
      </c>
      <c r="P7" s="30">
        <v>4908</v>
      </c>
      <c r="Q7" s="92">
        <f>P7*100/N7</f>
        <v>26.1922881108999</v>
      </c>
      <c r="R7" s="91">
        <v>4757</v>
      </c>
      <c r="S7" s="91">
        <v>7203.02</v>
      </c>
      <c r="T7" s="30">
        <v>14721</v>
      </c>
      <c r="U7" s="30">
        <v>17851</v>
      </c>
      <c r="V7" s="92">
        <f>U7*100/S7</f>
        <v>247.82660606245713</v>
      </c>
      <c r="W7" s="91">
        <v>87292</v>
      </c>
      <c r="X7" s="91">
        <v>187198.97</v>
      </c>
      <c r="Y7" s="91">
        <f>E7+J7+O7+T7+ACP_Agri_7!T7</f>
        <v>37571</v>
      </c>
      <c r="Z7" s="91">
        <f>F7+K7+P7+U7+ACP_Agri_7!U7</f>
        <v>130725</v>
      </c>
      <c r="AA7" s="92">
        <f>Z7*100/X7</f>
        <v>69.83211499507716</v>
      </c>
    </row>
    <row r="8" spans="1:27" ht="15" customHeight="1">
      <c r="A8" s="87">
        <v>2</v>
      </c>
      <c r="B8" s="88" t="s">
        <v>252</v>
      </c>
      <c r="C8" s="90">
        <v>931</v>
      </c>
      <c r="D8" s="91">
        <v>4147.98</v>
      </c>
      <c r="E8" s="89">
        <v>432</v>
      </c>
      <c r="F8" s="89">
        <v>2600</v>
      </c>
      <c r="G8" s="92">
        <f aca="true" t="shared" si="0" ref="G8:G63">F8*100/D8</f>
        <v>62.6811122522288</v>
      </c>
      <c r="H8" s="91">
        <v>204</v>
      </c>
      <c r="I8" s="91">
        <v>610.89</v>
      </c>
      <c r="J8" s="30">
        <v>28</v>
      </c>
      <c r="K8" s="30">
        <v>66</v>
      </c>
      <c r="L8" s="92">
        <f aca="true" t="shared" si="1" ref="L8:L63">K8*100/I8</f>
        <v>10.803909050729263</v>
      </c>
      <c r="M8" s="91">
        <v>538</v>
      </c>
      <c r="N8" s="91">
        <v>2377.04</v>
      </c>
      <c r="O8" s="30">
        <v>240</v>
      </c>
      <c r="P8" s="30">
        <v>2792</v>
      </c>
      <c r="Q8" s="92">
        <f aca="true" t="shared" si="2" ref="Q8:Q63">P8*100/N8</f>
        <v>117.45700535119308</v>
      </c>
      <c r="R8" s="91">
        <v>362</v>
      </c>
      <c r="S8" s="91">
        <v>647.62</v>
      </c>
      <c r="T8" s="30">
        <v>0</v>
      </c>
      <c r="U8" s="30">
        <v>0</v>
      </c>
      <c r="V8" s="92">
        <f aca="true" t="shared" si="3" ref="V8:V63">U8*100/S8</f>
        <v>0</v>
      </c>
      <c r="W8" s="91">
        <v>3427</v>
      </c>
      <c r="X8" s="91">
        <v>10710.279999999999</v>
      </c>
      <c r="Y8" s="91">
        <f>E8+J8+O8+T8+ACP_Agri_7!T8</f>
        <v>1904</v>
      </c>
      <c r="Z8" s="91">
        <f>F8+K8+P8+U8+ACP_Agri_7!U8</f>
        <v>12390</v>
      </c>
      <c r="AA8" s="92">
        <f aca="true" t="shared" si="4" ref="AA8:AA62">Z8*100/X8</f>
        <v>115.68325011110822</v>
      </c>
    </row>
    <row r="9" spans="1:27" ht="15" customHeight="1">
      <c r="A9" s="87">
        <v>3</v>
      </c>
      <c r="B9" s="88" t="s">
        <v>253</v>
      </c>
      <c r="C9" s="90">
        <v>10023</v>
      </c>
      <c r="D9" s="91">
        <v>40571.61</v>
      </c>
      <c r="E9" s="89">
        <v>3648</v>
      </c>
      <c r="F9" s="89">
        <v>30960</v>
      </c>
      <c r="G9" s="92">
        <f t="shared" si="0"/>
        <v>76.30951791166287</v>
      </c>
      <c r="H9" s="91">
        <v>1205</v>
      </c>
      <c r="I9" s="91">
        <v>3733.09</v>
      </c>
      <c r="J9" s="30">
        <v>463</v>
      </c>
      <c r="K9" s="30">
        <v>1586.25</v>
      </c>
      <c r="L9" s="92">
        <f t="shared" si="1"/>
        <v>42.4916088280754</v>
      </c>
      <c r="M9" s="91">
        <v>4554</v>
      </c>
      <c r="N9" s="91">
        <v>16049.08</v>
      </c>
      <c r="O9" s="30">
        <v>2892</v>
      </c>
      <c r="P9" s="30">
        <v>16473.4</v>
      </c>
      <c r="Q9" s="92">
        <f t="shared" si="2"/>
        <v>102.64388986783044</v>
      </c>
      <c r="R9" s="91">
        <v>3847</v>
      </c>
      <c r="S9" s="91">
        <v>9238.16</v>
      </c>
      <c r="T9" s="30">
        <v>2663</v>
      </c>
      <c r="U9" s="30">
        <v>5896.44</v>
      </c>
      <c r="V9" s="92">
        <f t="shared" si="3"/>
        <v>63.826995851987846</v>
      </c>
      <c r="W9" s="91">
        <v>63082</v>
      </c>
      <c r="X9" s="91">
        <v>168655.06</v>
      </c>
      <c r="Y9" s="91">
        <f>E9+J9+O9+T9+ACP_Agri_7!T9</f>
        <v>28184</v>
      </c>
      <c r="Z9" s="91">
        <f>F9+K9+P9+U9+ACP_Agri_7!U9</f>
        <v>98006.98999999999</v>
      </c>
      <c r="AA9" s="92">
        <f t="shared" si="4"/>
        <v>58.1109099246711</v>
      </c>
    </row>
    <row r="10" spans="1:27" ht="15" customHeight="1">
      <c r="A10" s="87">
        <v>4</v>
      </c>
      <c r="B10" s="88" t="s">
        <v>254</v>
      </c>
      <c r="C10" s="90">
        <v>23240</v>
      </c>
      <c r="D10" s="91">
        <v>90583.85</v>
      </c>
      <c r="E10" s="89">
        <v>34615</v>
      </c>
      <c r="F10" s="89">
        <v>198257</v>
      </c>
      <c r="G10" s="92">
        <f t="shared" si="0"/>
        <v>218.86572496090636</v>
      </c>
      <c r="H10" s="91">
        <v>1914</v>
      </c>
      <c r="I10" s="91">
        <v>6315.31</v>
      </c>
      <c r="J10" s="30">
        <v>2956</v>
      </c>
      <c r="K10" s="30">
        <v>2640</v>
      </c>
      <c r="L10" s="92">
        <f t="shared" si="1"/>
        <v>41.80317355759258</v>
      </c>
      <c r="M10" s="91">
        <v>6830</v>
      </c>
      <c r="N10" s="91">
        <v>24706.25</v>
      </c>
      <c r="O10" s="30">
        <v>14619</v>
      </c>
      <c r="P10" s="30">
        <v>10756</v>
      </c>
      <c r="Q10" s="92">
        <f t="shared" si="2"/>
        <v>43.53554262585378</v>
      </c>
      <c r="R10" s="91">
        <v>4932</v>
      </c>
      <c r="S10" s="91">
        <v>11069.96</v>
      </c>
      <c r="T10" s="30">
        <v>2802</v>
      </c>
      <c r="U10" s="30">
        <v>1055</v>
      </c>
      <c r="V10" s="92">
        <f t="shared" si="3"/>
        <v>9.530296405768405</v>
      </c>
      <c r="W10" s="91">
        <v>256559</v>
      </c>
      <c r="X10" s="91">
        <v>738572.3999999999</v>
      </c>
      <c r="Y10" s="91">
        <f>E10+J10+O10+T10+ACP_Agri_7!T10</f>
        <v>378840</v>
      </c>
      <c r="Z10" s="91">
        <f>F10+K10+P10+U10+ACP_Agri_7!U10</f>
        <v>696775</v>
      </c>
      <c r="AA10" s="92">
        <f t="shared" si="4"/>
        <v>94.3407850063176</v>
      </c>
    </row>
    <row r="11" spans="1:27" ht="15" customHeight="1">
      <c r="A11" s="87">
        <v>5</v>
      </c>
      <c r="B11" s="88" t="s">
        <v>255</v>
      </c>
      <c r="C11" s="90">
        <v>10508</v>
      </c>
      <c r="D11" s="91">
        <v>44557.64</v>
      </c>
      <c r="E11" s="89">
        <v>1238</v>
      </c>
      <c r="F11" s="89">
        <v>8893</v>
      </c>
      <c r="G11" s="92">
        <f t="shared" si="0"/>
        <v>19.958417905436644</v>
      </c>
      <c r="H11" s="91">
        <v>772</v>
      </c>
      <c r="I11" s="91">
        <v>2273.21</v>
      </c>
      <c r="J11" s="30">
        <v>928</v>
      </c>
      <c r="K11" s="30">
        <v>628</v>
      </c>
      <c r="L11" s="92">
        <f t="shared" si="1"/>
        <v>27.626132209518698</v>
      </c>
      <c r="M11" s="91">
        <v>3282</v>
      </c>
      <c r="N11" s="91">
        <v>8635.11</v>
      </c>
      <c r="O11" s="30">
        <v>7089</v>
      </c>
      <c r="P11" s="30">
        <v>12135</v>
      </c>
      <c r="Q11" s="92">
        <f t="shared" si="2"/>
        <v>140.53092548907887</v>
      </c>
      <c r="R11" s="91">
        <v>4957</v>
      </c>
      <c r="S11" s="91">
        <v>9025.77</v>
      </c>
      <c r="T11" s="30">
        <v>8239</v>
      </c>
      <c r="U11" s="30">
        <v>8893</v>
      </c>
      <c r="V11" s="92">
        <f t="shared" si="3"/>
        <v>98.52898977040185</v>
      </c>
      <c r="W11" s="91">
        <v>66276</v>
      </c>
      <c r="X11" s="91">
        <v>166058.83000000002</v>
      </c>
      <c r="Y11" s="91">
        <f>E11+J11+O11+T11+ACP_Agri_7!T11</f>
        <v>32015</v>
      </c>
      <c r="Z11" s="91">
        <f>F11+K11+P11+U11+ACP_Agri_7!U11</f>
        <v>46836</v>
      </c>
      <c r="AA11" s="92">
        <f t="shared" si="4"/>
        <v>28.204462237870757</v>
      </c>
    </row>
    <row r="12" spans="1:27" ht="15" customHeight="1">
      <c r="A12" s="87">
        <v>6</v>
      </c>
      <c r="B12" s="88" t="s">
        <v>256</v>
      </c>
      <c r="C12" s="90">
        <v>5089</v>
      </c>
      <c r="D12" s="91">
        <v>17833.23</v>
      </c>
      <c r="E12" s="89">
        <v>5357</v>
      </c>
      <c r="F12" s="89">
        <v>22795</v>
      </c>
      <c r="G12" s="92">
        <f t="shared" si="0"/>
        <v>127.82317056416589</v>
      </c>
      <c r="H12" s="91">
        <v>664</v>
      </c>
      <c r="I12" s="91">
        <v>2152.65</v>
      </c>
      <c r="J12" s="30">
        <v>1301</v>
      </c>
      <c r="K12" s="30">
        <v>1430</v>
      </c>
      <c r="L12" s="92">
        <f t="shared" si="1"/>
        <v>66.4297493786728</v>
      </c>
      <c r="M12" s="91">
        <v>2237</v>
      </c>
      <c r="N12" s="91">
        <v>9625.83</v>
      </c>
      <c r="O12" s="30">
        <v>2626</v>
      </c>
      <c r="P12" s="30">
        <v>9958</v>
      </c>
      <c r="Q12" s="92">
        <f t="shared" si="2"/>
        <v>103.45081930597154</v>
      </c>
      <c r="R12" s="91">
        <v>1909</v>
      </c>
      <c r="S12" s="91">
        <v>4147.32</v>
      </c>
      <c r="T12" s="30">
        <v>3172</v>
      </c>
      <c r="U12" s="30">
        <v>32175</v>
      </c>
      <c r="V12" s="92">
        <f t="shared" si="3"/>
        <v>775.802204797315</v>
      </c>
      <c r="W12" s="91">
        <v>35183</v>
      </c>
      <c r="X12" s="91">
        <v>84234.13</v>
      </c>
      <c r="Y12" s="91">
        <f>E12+J12+O12+T12+ACP_Agri_7!T12</f>
        <v>45794</v>
      </c>
      <c r="Z12" s="91">
        <f>F12+K12+P12+U12+ACP_Agri_7!U12</f>
        <v>124402</v>
      </c>
      <c r="AA12" s="92">
        <f t="shared" si="4"/>
        <v>147.68597954297147</v>
      </c>
    </row>
    <row r="13" spans="1:27" ht="15" customHeight="1">
      <c r="A13" s="87">
        <v>7</v>
      </c>
      <c r="B13" s="88" t="s">
        <v>257</v>
      </c>
      <c r="C13" s="90">
        <v>18752</v>
      </c>
      <c r="D13" s="91">
        <v>78858.44</v>
      </c>
      <c r="E13" s="130">
        <v>10770</v>
      </c>
      <c r="F13" s="89">
        <v>45125</v>
      </c>
      <c r="G13" s="92">
        <f t="shared" si="0"/>
        <v>57.22279061061821</v>
      </c>
      <c r="H13" s="91">
        <v>2681</v>
      </c>
      <c r="I13" s="91">
        <v>8291.54</v>
      </c>
      <c r="J13" s="30">
        <v>926</v>
      </c>
      <c r="K13" s="30">
        <v>1464</v>
      </c>
      <c r="L13" s="92">
        <f t="shared" si="1"/>
        <v>17.656551135253522</v>
      </c>
      <c r="M13" s="91">
        <v>8503</v>
      </c>
      <c r="N13" s="91">
        <v>29162.04</v>
      </c>
      <c r="O13" s="30">
        <v>11091</v>
      </c>
      <c r="P13" s="30">
        <v>15189</v>
      </c>
      <c r="Q13" s="92">
        <f t="shared" si="2"/>
        <v>52.084833571313936</v>
      </c>
      <c r="R13" s="91">
        <v>13880</v>
      </c>
      <c r="S13" s="91">
        <v>28286.5</v>
      </c>
      <c r="T13" s="30">
        <v>7347</v>
      </c>
      <c r="U13" s="30">
        <v>16063</v>
      </c>
      <c r="V13" s="92">
        <f t="shared" si="3"/>
        <v>56.7868064270942</v>
      </c>
      <c r="W13" s="91">
        <v>278723</v>
      </c>
      <c r="X13" s="91">
        <v>648963.5</v>
      </c>
      <c r="Y13" s="91">
        <f>E13+J13+O13+T13+ACP_Agri_7!T13</f>
        <v>178127</v>
      </c>
      <c r="Z13" s="91">
        <f>F13+K13+P13+U13+ACP_Agri_7!U13</f>
        <v>406319</v>
      </c>
      <c r="AA13" s="92">
        <f t="shared" si="4"/>
        <v>62.61045497936325</v>
      </c>
    </row>
    <row r="14" spans="1:27" ht="15" customHeight="1">
      <c r="A14" s="87">
        <v>8</v>
      </c>
      <c r="B14" s="88" t="s">
        <v>194</v>
      </c>
      <c r="C14" s="90">
        <v>1714</v>
      </c>
      <c r="D14" s="91">
        <v>6618.07</v>
      </c>
      <c r="E14" s="89">
        <v>6172</v>
      </c>
      <c r="F14" s="89">
        <v>37302</v>
      </c>
      <c r="G14" s="92">
        <f t="shared" si="0"/>
        <v>563.6386438946702</v>
      </c>
      <c r="H14" s="91">
        <v>364</v>
      </c>
      <c r="I14" s="91">
        <v>1044.94</v>
      </c>
      <c r="J14" s="30">
        <v>467</v>
      </c>
      <c r="K14" s="30">
        <v>1316</v>
      </c>
      <c r="L14" s="92">
        <f t="shared" si="1"/>
        <v>125.94024537294007</v>
      </c>
      <c r="M14" s="91">
        <v>1055</v>
      </c>
      <c r="N14" s="91">
        <v>4012.17</v>
      </c>
      <c r="O14" s="30">
        <v>1143</v>
      </c>
      <c r="P14" s="30">
        <v>8392</v>
      </c>
      <c r="Q14" s="92">
        <f t="shared" si="2"/>
        <v>209.163619687102</v>
      </c>
      <c r="R14" s="91">
        <v>990</v>
      </c>
      <c r="S14" s="91">
        <v>1797.06</v>
      </c>
      <c r="T14" s="30">
        <v>509</v>
      </c>
      <c r="U14" s="30">
        <v>528</v>
      </c>
      <c r="V14" s="92">
        <f t="shared" si="3"/>
        <v>29.381322827284567</v>
      </c>
      <c r="W14" s="91">
        <v>9280</v>
      </c>
      <c r="X14" s="91">
        <v>25949.32</v>
      </c>
      <c r="Y14" s="91">
        <f>E14+J14+O14+T14+ACP_Agri_7!T14</f>
        <v>18372</v>
      </c>
      <c r="Z14" s="91">
        <f>F14+K14+P14+U14+ACP_Agri_7!U14</f>
        <v>75476</v>
      </c>
      <c r="AA14" s="92">
        <f t="shared" si="4"/>
        <v>290.8592595104612</v>
      </c>
    </row>
    <row r="15" spans="1:27" ht="15" customHeight="1">
      <c r="A15" s="87">
        <v>9</v>
      </c>
      <c r="B15" s="88" t="s">
        <v>199</v>
      </c>
      <c r="C15" s="90">
        <v>4010</v>
      </c>
      <c r="D15" s="91">
        <v>15879.44</v>
      </c>
      <c r="E15" s="89">
        <v>1944</v>
      </c>
      <c r="F15" s="89">
        <v>19618</v>
      </c>
      <c r="G15" s="92">
        <f t="shared" si="0"/>
        <v>123.54339951534814</v>
      </c>
      <c r="H15" s="91">
        <v>402</v>
      </c>
      <c r="I15" s="91">
        <v>1259.53</v>
      </c>
      <c r="J15" s="30">
        <v>72</v>
      </c>
      <c r="K15" s="30">
        <v>227</v>
      </c>
      <c r="L15" s="92">
        <f t="shared" si="1"/>
        <v>18.022595730153313</v>
      </c>
      <c r="M15" s="91">
        <v>1200</v>
      </c>
      <c r="N15" s="91">
        <v>4696.42</v>
      </c>
      <c r="O15" s="30">
        <v>403</v>
      </c>
      <c r="P15" s="30">
        <v>2676</v>
      </c>
      <c r="Q15" s="92">
        <f t="shared" si="2"/>
        <v>56.979571673742974</v>
      </c>
      <c r="R15" s="91">
        <v>1196</v>
      </c>
      <c r="S15" s="91">
        <v>2836.18</v>
      </c>
      <c r="T15" s="30">
        <v>254</v>
      </c>
      <c r="U15" s="30">
        <v>1555</v>
      </c>
      <c r="V15" s="92">
        <f t="shared" si="3"/>
        <v>54.827267662842274</v>
      </c>
      <c r="W15" s="91">
        <v>20379</v>
      </c>
      <c r="X15" s="91">
        <v>59768.83</v>
      </c>
      <c r="Y15" s="91">
        <f>E15+J15+O15+T15+ACP_Agri_7!T15</f>
        <v>10926</v>
      </c>
      <c r="Z15" s="91">
        <f>F15+K15+P15+U15+ACP_Agri_7!U15</f>
        <v>47783</v>
      </c>
      <c r="AA15" s="92">
        <f t="shared" si="4"/>
        <v>79.94635330823775</v>
      </c>
    </row>
    <row r="16" spans="1:27" ht="15" customHeight="1">
      <c r="A16" s="87">
        <v>10</v>
      </c>
      <c r="B16" s="88" t="s">
        <v>258</v>
      </c>
      <c r="C16" s="90">
        <v>4567</v>
      </c>
      <c r="D16" s="91">
        <v>16779.85</v>
      </c>
      <c r="E16" s="89">
        <v>16301</v>
      </c>
      <c r="F16" s="89">
        <v>62139</v>
      </c>
      <c r="G16" s="92">
        <f t="shared" si="0"/>
        <v>370.3191625670075</v>
      </c>
      <c r="H16" s="91">
        <v>276</v>
      </c>
      <c r="I16" s="91">
        <v>779.71</v>
      </c>
      <c r="J16" s="30">
        <v>462</v>
      </c>
      <c r="K16" s="30">
        <v>1330</v>
      </c>
      <c r="L16" s="92">
        <f t="shared" si="1"/>
        <v>170.57623988405945</v>
      </c>
      <c r="M16" s="91">
        <v>757</v>
      </c>
      <c r="N16" s="91">
        <v>3025.86</v>
      </c>
      <c r="O16" s="30">
        <v>4880</v>
      </c>
      <c r="P16" s="30">
        <v>36022</v>
      </c>
      <c r="Q16" s="92">
        <f t="shared" si="2"/>
        <v>1190.471469268241</v>
      </c>
      <c r="R16" s="91">
        <v>633</v>
      </c>
      <c r="S16" s="91">
        <v>1306.4</v>
      </c>
      <c r="T16" s="30">
        <v>16</v>
      </c>
      <c r="U16" s="30">
        <v>46</v>
      </c>
      <c r="V16" s="92">
        <f t="shared" si="3"/>
        <v>3.52112676056338</v>
      </c>
      <c r="W16" s="91">
        <v>15361</v>
      </c>
      <c r="X16" s="91">
        <v>42348.38</v>
      </c>
      <c r="Y16" s="91">
        <f>E16+J16+O16+T16+ACP_Agri_7!T16</f>
        <v>36563</v>
      </c>
      <c r="Z16" s="91">
        <f>F16+K16+P16+U16+ACP_Agri_7!U16</f>
        <v>137942</v>
      </c>
      <c r="AA16" s="92">
        <f t="shared" si="4"/>
        <v>325.73146835841186</v>
      </c>
    </row>
    <row r="17" spans="1:27" ht="15" customHeight="1">
      <c r="A17" s="87">
        <v>11</v>
      </c>
      <c r="B17" s="88" t="s">
        <v>259</v>
      </c>
      <c r="C17" s="90">
        <v>1554</v>
      </c>
      <c r="D17" s="91">
        <v>6192.51</v>
      </c>
      <c r="E17" s="89">
        <v>1123</v>
      </c>
      <c r="F17" s="89">
        <v>5324</v>
      </c>
      <c r="G17" s="92">
        <f t="shared" si="0"/>
        <v>85.97483088440713</v>
      </c>
      <c r="H17" s="91">
        <v>218</v>
      </c>
      <c r="I17" s="91">
        <v>720.43</v>
      </c>
      <c r="J17" s="30">
        <v>142</v>
      </c>
      <c r="K17" s="30">
        <v>294</v>
      </c>
      <c r="L17" s="92">
        <f t="shared" si="1"/>
        <v>40.80896131477035</v>
      </c>
      <c r="M17" s="91">
        <v>481</v>
      </c>
      <c r="N17" s="91">
        <v>2145.54</v>
      </c>
      <c r="O17" s="30">
        <v>445</v>
      </c>
      <c r="P17" s="30">
        <v>2458.4</v>
      </c>
      <c r="Q17" s="92">
        <f t="shared" si="2"/>
        <v>114.58187682355025</v>
      </c>
      <c r="R17" s="91">
        <v>413</v>
      </c>
      <c r="S17" s="91">
        <v>755.63</v>
      </c>
      <c r="T17" s="30">
        <v>2841</v>
      </c>
      <c r="U17" s="30">
        <v>4136</v>
      </c>
      <c r="V17" s="92">
        <f t="shared" si="3"/>
        <v>547.3578338604873</v>
      </c>
      <c r="W17" s="91">
        <v>6649</v>
      </c>
      <c r="X17" s="91">
        <v>19846.86</v>
      </c>
      <c r="Y17" s="91">
        <f>E17+J17+O17+T17+ACP_Agri_7!T17</f>
        <v>6883</v>
      </c>
      <c r="Z17" s="91">
        <f>F17+K17+P17+U17+ACP_Agri_7!U17</f>
        <v>15789.24</v>
      </c>
      <c r="AA17" s="92">
        <f t="shared" si="4"/>
        <v>79.55535535596059</v>
      </c>
    </row>
    <row r="18" spans="1:27" ht="15" customHeight="1">
      <c r="A18" s="87">
        <v>12</v>
      </c>
      <c r="B18" s="88" t="s">
        <v>260</v>
      </c>
      <c r="C18" s="90">
        <v>1579</v>
      </c>
      <c r="D18" s="91">
        <v>7199.47</v>
      </c>
      <c r="E18" s="89">
        <v>759</v>
      </c>
      <c r="F18" s="89">
        <v>4061</v>
      </c>
      <c r="G18" s="92">
        <f t="shared" si="0"/>
        <v>56.406929954566095</v>
      </c>
      <c r="H18" s="91">
        <v>242</v>
      </c>
      <c r="I18" s="91">
        <v>739.59</v>
      </c>
      <c r="J18" s="30">
        <v>104</v>
      </c>
      <c r="K18" s="30">
        <v>168</v>
      </c>
      <c r="L18" s="92">
        <f t="shared" si="1"/>
        <v>22.71528820021904</v>
      </c>
      <c r="M18" s="91">
        <v>800</v>
      </c>
      <c r="N18" s="91">
        <v>3247.25</v>
      </c>
      <c r="O18" s="30">
        <v>738</v>
      </c>
      <c r="P18" s="30">
        <v>950</v>
      </c>
      <c r="Q18" s="92">
        <f t="shared" si="2"/>
        <v>29.25552390484256</v>
      </c>
      <c r="R18" s="91">
        <v>1029</v>
      </c>
      <c r="S18" s="91">
        <v>2104.94</v>
      </c>
      <c r="T18" s="30">
        <v>0</v>
      </c>
      <c r="U18" s="30">
        <v>0</v>
      </c>
      <c r="V18" s="92">
        <f t="shared" si="3"/>
        <v>0</v>
      </c>
      <c r="W18" s="91">
        <v>8296</v>
      </c>
      <c r="X18" s="91">
        <v>22991.390000000003</v>
      </c>
      <c r="Y18" s="91">
        <f>E18+J18+O18+T18+ACP_Agri_7!T18</f>
        <v>6601</v>
      </c>
      <c r="Z18" s="91">
        <f>F18+K18+P18+U18+ACP_Agri_7!U18</f>
        <v>10748</v>
      </c>
      <c r="AA18" s="92">
        <f t="shared" si="4"/>
        <v>46.74793477036403</v>
      </c>
    </row>
    <row r="19" spans="1:27" ht="15" customHeight="1">
      <c r="A19" s="87">
        <v>13</v>
      </c>
      <c r="B19" s="88" t="s">
        <v>261</v>
      </c>
      <c r="C19" s="90">
        <v>3409</v>
      </c>
      <c r="D19" s="91">
        <v>13773.49</v>
      </c>
      <c r="E19" s="89">
        <v>7807</v>
      </c>
      <c r="F19" s="89">
        <v>46595</v>
      </c>
      <c r="G19" s="92">
        <f t="shared" si="0"/>
        <v>338.2947967435995</v>
      </c>
      <c r="H19" s="91">
        <v>1030</v>
      </c>
      <c r="I19" s="91">
        <v>3283.38</v>
      </c>
      <c r="J19" s="30">
        <v>1863</v>
      </c>
      <c r="K19" s="30">
        <v>3791</v>
      </c>
      <c r="L19" s="92">
        <f t="shared" si="1"/>
        <v>115.46028787408098</v>
      </c>
      <c r="M19" s="91">
        <v>2934</v>
      </c>
      <c r="N19" s="91">
        <v>12212.78</v>
      </c>
      <c r="O19" s="30">
        <v>5857</v>
      </c>
      <c r="P19" s="30">
        <v>19760</v>
      </c>
      <c r="Q19" s="92">
        <f t="shared" si="2"/>
        <v>161.79772336847137</v>
      </c>
      <c r="R19" s="91">
        <v>2455</v>
      </c>
      <c r="S19" s="91">
        <v>4805.55</v>
      </c>
      <c r="T19" s="30">
        <v>180</v>
      </c>
      <c r="U19" s="30">
        <v>140</v>
      </c>
      <c r="V19" s="92">
        <f t="shared" si="3"/>
        <v>2.9132981656626193</v>
      </c>
      <c r="W19" s="91">
        <v>26500</v>
      </c>
      <c r="X19" s="91">
        <v>73964.48000000001</v>
      </c>
      <c r="Y19" s="91">
        <f>E19+J19+O19+T19+ACP_Agri_7!T19</f>
        <v>26871</v>
      </c>
      <c r="Z19" s="91">
        <f>F19+K19+P19+U19+ACP_Agri_7!U19</f>
        <v>109951.25</v>
      </c>
      <c r="AA19" s="92">
        <f t="shared" si="4"/>
        <v>148.6541242499102</v>
      </c>
    </row>
    <row r="20" spans="1:27" ht="15" customHeight="1">
      <c r="A20" s="87">
        <v>14</v>
      </c>
      <c r="B20" s="88" t="s">
        <v>262</v>
      </c>
      <c r="C20" s="90">
        <v>1692</v>
      </c>
      <c r="D20" s="91">
        <v>6882.08</v>
      </c>
      <c r="E20" s="89">
        <v>811</v>
      </c>
      <c r="F20" s="89">
        <v>2866</v>
      </c>
      <c r="G20" s="92">
        <f t="shared" si="0"/>
        <v>41.644386580801154</v>
      </c>
      <c r="H20" s="91">
        <v>411</v>
      </c>
      <c r="I20" s="91">
        <v>1286.44</v>
      </c>
      <c r="J20" s="30">
        <v>29</v>
      </c>
      <c r="K20" s="30">
        <v>86.5</v>
      </c>
      <c r="L20" s="92">
        <f t="shared" si="1"/>
        <v>6.723982463231865</v>
      </c>
      <c r="M20" s="91">
        <v>966</v>
      </c>
      <c r="N20" s="91">
        <v>4071.24</v>
      </c>
      <c r="O20" s="30">
        <v>203</v>
      </c>
      <c r="P20" s="30">
        <v>1324</v>
      </c>
      <c r="Q20" s="92">
        <f t="shared" si="2"/>
        <v>32.52080447234749</v>
      </c>
      <c r="R20" s="91">
        <v>1570</v>
      </c>
      <c r="S20" s="91">
        <v>2821.5</v>
      </c>
      <c r="T20" s="30">
        <v>67</v>
      </c>
      <c r="U20" s="30">
        <v>155.49</v>
      </c>
      <c r="V20" s="92">
        <f t="shared" si="3"/>
        <v>5.51089845826688</v>
      </c>
      <c r="W20" s="91">
        <v>11990</v>
      </c>
      <c r="X20" s="91">
        <v>32977.53</v>
      </c>
      <c r="Y20" s="91">
        <f>E20+J20+O20+T20+ACP_Agri_7!T20</f>
        <v>1642</v>
      </c>
      <c r="Z20" s="91">
        <f>F20+K20+P20+U20+ACP_Agri_7!U20</f>
        <v>5682.99</v>
      </c>
      <c r="AA20" s="92">
        <f t="shared" si="4"/>
        <v>17.232915867258708</v>
      </c>
    </row>
    <row r="21" spans="1:27" ht="15" customHeight="1">
      <c r="A21" s="87">
        <v>15</v>
      </c>
      <c r="B21" s="88" t="s">
        <v>263</v>
      </c>
      <c r="C21" s="90">
        <v>24019</v>
      </c>
      <c r="D21" s="91">
        <v>103795.1</v>
      </c>
      <c r="E21" s="89">
        <v>14191</v>
      </c>
      <c r="F21" s="89">
        <v>206116</v>
      </c>
      <c r="G21" s="92">
        <f t="shared" si="0"/>
        <v>198.57970173929212</v>
      </c>
      <c r="H21" s="91">
        <v>3289</v>
      </c>
      <c r="I21" s="91">
        <v>10526.58</v>
      </c>
      <c r="J21" s="30">
        <v>1927</v>
      </c>
      <c r="K21" s="30">
        <v>2074</v>
      </c>
      <c r="L21" s="92">
        <f t="shared" si="1"/>
        <v>19.702505467112776</v>
      </c>
      <c r="M21" s="91">
        <v>10552</v>
      </c>
      <c r="N21" s="91">
        <v>44584.94</v>
      </c>
      <c r="O21" s="30">
        <v>13179</v>
      </c>
      <c r="P21" s="30">
        <v>18018</v>
      </c>
      <c r="Q21" s="92">
        <f t="shared" si="2"/>
        <v>40.41274923774709</v>
      </c>
      <c r="R21" s="91">
        <v>7664</v>
      </c>
      <c r="S21" s="91">
        <v>17325.03</v>
      </c>
      <c r="T21" s="30">
        <v>599</v>
      </c>
      <c r="U21" s="30">
        <v>502</v>
      </c>
      <c r="V21" s="92">
        <f t="shared" si="3"/>
        <v>2.897541880158361</v>
      </c>
      <c r="W21" s="91">
        <v>139526</v>
      </c>
      <c r="X21" s="91">
        <v>403739.3</v>
      </c>
      <c r="Y21" s="91">
        <f>E21+J21+O21+T21+ACP_Agri_7!T21</f>
        <v>112680</v>
      </c>
      <c r="Z21" s="91">
        <f>F21+K21+P21+U21+ACP_Agri_7!U21</f>
        <v>399802</v>
      </c>
      <c r="AA21" s="92">
        <f t="shared" si="4"/>
        <v>99.02479149292625</v>
      </c>
    </row>
    <row r="22" spans="1:27" ht="15" customHeight="1">
      <c r="A22" s="87">
        <v>16</v>
      </c>
      <c r="B22" s="88" t="s">
        <v>264</v>
      </c>
      <c r="C22" s="90">
        <v>3174</v>
      </c>
      <c r="D22" s="91">
        <v>13801.29</v>
      </c>
      <c r="E22" s="89">
        <v>11692</v>
      </c>
      <c r="F22" s="89">
        <v>30378</v>
      </c>
      <c r="G22" s="92">
        <f t="shared" si="0"/>
        <v>220.10985929576148</v>
      </c>
      <c r="H22" s="91">
        <v>479</v>
      </c>
      <c r="I22" s="91">
        <v>1475.41</v>
      </c>
      <c r="J22" s="30">
        <v>896</v>
      </c>
      <c r="K22" s="30">
        <v>1964</v>
      </c>
      <c r="L22" s="92">
        <f t="shared" si="1"/>
        <v>133.1155407649399</v>
      </c>
      <c r="M22" s="91">
        <v>1228</v>
      </c>
      <c r="N22" s="91">
        <v>5204.06</v>
      </c>
      <c r="O22" s="30">
        <v>6150</v>
      </c>
      <c r="P22" s="30">
        <v>15060</v>
      </c>
      <c r="Q22" s="92">
        <f t="shared" si="2"/>
        <v>289.3894382462923</v>
      </c>
      <c r="R22" s="91">
        <v>1897</v>
      </c>
      <c r="S22" s="91">
        <v>3518.78</v>
      </c>
      <c r="T22" s="30">
        <v>1097</v>
      </c>
      <c r="U22" s="30">
        <v>87</v>
      </c>
      <c r="V22" s="92">
        <f t="shared" si="3"/>
        <v>2.4724478370344265</v>
      </c>
      <c r="W22" s="91">
        <v>25170</v>
      </c>
      <c r="X22" s="91">
        <v>59575.49</v>
      </c>
      <c r="Y22" s="91">
        <f>E22+J22+O22+T22+ACP_Agri_7!T22</f>
        <v>27499</v>
      </c>
      <c r="Z22" s="91">
        <f>F22+K22+P22+U22+ACP_Agri_7!U22</f>
        <v>58476</v>
      </c>
      <c r="AA22" s="92">
        <f t="shared" si="4"/>
        <v>98.15445915761667</v>
      </c>
    </row>
    <row r="23" spans="1:27" ht="15" customHeight="1">
      <c r="A23" s="87">
        <v>17</v>
      </c>
      <c r="B23" s="88" t="s">
        <v>299</v>
      </c>
      <c r="C23" s="90">
        <v>10887</v>
      </c>
      <c r="D23" s="91">
        <v>48791.73</v>
      </c>
      <c r="E23" s="89">
        <v>8420</v>
      </c>
      <c r="F23" s="89">
        <v>25120</v>
      </c>
      <c r="G23" s="92">
        <f t="shared" si="0"/>
        <v>51.48413470889431</v>
      </c>
      <c r="H23" s="91">
        <v>995</v>
      </c>
      <c r="I23" s="91">
        <v>2948.22</v>
      </c>
      <c r="J23" s="30">
        <v>119</v>
      </c>
      <c r="K23" s="30">
        <v>326</v>
      </c>
      <c r="L23" s="92">
        <f t="shared" si="1"/>
        <v>11.057519452415356</v>
      </c>
      <c r="M23" s="91">
        <v>3107</v>
      </c>
      <c r="N23" s="91">
        <v>12833.22</v>
      </c>
      <c r="O23" s="30">
        <v>845</v>
      </c>
      <c r="P23" s="30">
        <v>7702</v>
      </c>
      <c r="Q23" s="92">
        <f t="shared" si="2"/>
        <v>60.01611442802352</v>
      </c>
      <c r="R23" s="91">
        <v>5233</v>
      </c>
      <c r="S23" s="91">
        <v>6710.61</v>
      </c>
      <c r="T23" s="30">
        <v>4120</v>
      </c>
      <c r="U23" s="30">
        <v>5411</v>
      </c>
      <c r="V23" s="92">
        <f t="shared" si="3"/>
        <v>80.63350425669202</v>
      </c>
      <c r="W23" s="91">
        <v>69818</v>
      </c>
      <c r="X23" s="91">
        <v>188601.97999999998</v>
      </c>
      <c r="Y23" s="91">
        <f>E23+J23+O23+T23+ACP_Agri_7!T23</f>
        <v>34044</v>
      </c>
      <c r="Z23" s="91">
        <f>F23+K23+P23+U23+ACP_Agri_7!U23</f>
        <v>59749</v>
      </c>
      <c r="AA23" s="92">
        <f t="shared" si="4"/>
        <v>31.679943126790082</v>
      </c>
    </row>
    <row r="24" spans="1:27" ht="15" customHeight="1">
      <c r="A24" s="87">
        <v>18</v>
      </c>
      <c r="B24" s="88" t="s">
        <v>265</v>
      </c>
      <c r="C24" s="90">
        <v>14079</v>
      </c>
      <c r="D24" s="91">
        <v>40631.03</v>
      </c>
      <c r="E24" s="89">
        <v>8417</v>
      </c>
      <c r="F24" s="89">
        <v>10678</v>
      </c>
      <c r="G24" s="92">
        <f t="shared" si="0"/>
        <v>26.280406871300087</v>
      </c>
      <c r="H24" s="91">
        <v>1479</v>
      </c>
      <c r="I24" s="91">
        <v>4880.27</v>
      </c>
      <c r="J24" s="30">
        <v>1219</v>
      </c>
      <c r="K24" s="30">
        <v>1187.73</v>
      </c>
      <c r="L24" s="92">
        <f t="shared" si="1"/>
        <v>24.337382972663395</v>
      </c>
      <c r="M24" s="91">
        <v>7165</v>
      </c>
      <c r="N24" s="91">
        <v>20015.92</v>
      </c>
      <c r="O24" s="30">
        <v>12975</v>
      </c>
      <c r="P24" s="30">
        <v>12183.23</v>
      </c>
      <c r="Q24" s="92">
        <f t="shared" si="2"/>
        <v>60.867699311348176</v>
      </c>
      <c r="R24" s="91">
        <v>5469</v>
      </c>
      <c r="S24" s="91">
        <v>10359.76</v>
      </c>
      <c r="T24" s="30">
        <v>385</v>
      </c>
      <c r="U24" s="30">
        <v>6832.139999999999</v>
      </c>
      <c r="V24" s="92">
        <f t="shared" si="3"/>
        <v>65.94882506930662</v>
      </c>
      <c r="W24" s="91">
        <v>134561</v>
      </c>
      <c r="X24" s="91">
        <v>263627.72</v>
      </c>
      <c r="Y24" s="91">
        <f>E24+J24+O24+T24+ACP_Agri_7!T24</f>
        <v>40915</v>
      </c>
      <c r="Z24" s="91">
        <f>F24+K24+P24+U24+ACP_Agri_7!U24</f>
        <v>73829.38999999998</v>
      </c>
      <c r="AA24" s="92">
        <f t="shared" si="4"/>
        <v>28.005169562593792</v>
      </c>
    </row>
    <row r="25" spans="1:27" ht="15" customHeight="1">
      <c r="A25" s="87">
        <v>19</v>
      </c>
      <c r="B25" s="88" t="s">
        <v>266</v>
      </c>
      <c r="C25" s="90">
        <v>1034</v>
      </c>
      <c r="D25" s="91">
        <v>4851.1</v>
      </c>
      <c r="E25" s="89">
        <v>0</v>
      </c>
      <c r="F25" s="89">
        <v>0</v>
      </c>
      <c r="G25" s="92">
        <f t="shared" si="0"/>
        <v>0</v>
      </c>
      <c r="H25" s="91">
        <v>119</v>
      </c>
      <c r="I25" s="91">
        <v>362.84</v>
      </c>
      <c r="J25" s="30">
        <v>4</v>
      </c>
      <c r="K25" s="30">
        <v>27</v>
      </c>
      <c r="L25" s="92">
        <f t="shared" si="1"/>
        <v>7.441296439201852</v>
      </c>
      <c r="M25" s="91">
        <v>303</v>
      </c>
      <c r="N25" s="91">
        <v>1399.11</v>
      </c>
      <c r="O25" s="30">
        <v>33</v>
      </c>
      <c r="P25" s="30">
        <v>387</v>
      </c>
      <c r="Q25" s="92">
        <f t="shared" si="2"/>
        <v>27.66044128052834</v>
      </c>
      <c r="R25" s="91">
        <v>212</v>
      </c>
      <c r="S25" s="91">
        <v>297.81</v>
      </c>
      <c r="T25" s="30">
        <v>0</v>
      </c>
      <c r="U25" s="30">
        <v>0</v>
      </c>
      <c r="V25" s="92">
        <f t="shared" si="3"/>
        <v>0</v>
      </c>
      <c r="W25" s="91">
        <v>2886</v>
      </c>
      <c r="X25" s="91">
        <v>9326.69</v>
      </c>
      <c r="Y25" s="91">
        <f>E25+J25+O25+T25+ACP_Agri_7!T25</f>
        <v>57</v>
      </c>
      <c r="Z25" s="91">
        <f>F25+K25+P25+U25+ACP_Agri_7!U25</f>
        <v>476</v>
      </c>
      <c r="AA25" s="92">
        <f t="shared" si="4"/>
        <v>5.103632692841726</v>
      </c>
    </row>
    <row r="26" spans="1:28" ht="15" customHeight="1">
      <c r="A26" s="87">
        <v>20</v>
      </c>
      <c r="B26" s="88" t="s">
        <v>201</v>
      </c>
      <c r="C26" s="90">
        <v>1388</v>
      </c>
      <c r="D26" s="91">
        <v>5714.38</v>
      </c>
      <c r="E26" s="89">
        <v>2960</v>
      </c>
      <c r="F26" s="89">
        <v>5633</v>
      </c>
      <c r="G26" s="92">
        <f t="shared" si="0"/>
        <v>98.57587349808728</v>
      </c>
      <c r="H26" s="91">
        <v>196</v>
      </c>
      <c r="I26" s="91">
        <v>637.65</v>
      </c>
      <c r="J26" s="30">
        <v>112</v>
      </c>
      <c r="K26" s="30">
        <v>174</v>
      </c>
      <c r="L26" s="92">
        <f t="shared" si="1"/>
        <v>27.287697012467657</v>
      </c>
      <c r="M26" s="91">
        <v>610</v>
      </c>
      <c r="N26" s="91">
        <v>2412.73</v>
      </c>
      <c r="O26" s="30">
        <v>434</v>
      </c>
      <c r="P26" s="30">
        <v>3837.5</v>
      </c>
      <c r="Q26" s="92">
        <f t="shared" si="2"/>
        <v>159.05219398772346</v>
      </c>
      <c r="R26" s="91">
        <v>710</v>
      </c>
      <c r="S26" s="91">
        <v>1336.57</v>
      </c>
      <c r="T26" s="30">
        <v>3933</v>
      </c>
      <c r="U26" s="30">
        <v>7540.9</v>
      </c>
      <c r="V26" s="92">
        <f t="shared" si="3"/>
        <v>564.1979095745079</v>
      </c>
      <c r="W26" s="91">
        <v>7888</v>
      </c>
      <c r="X26" s="91">
        <v>21848.64</v>
      </c>
      <c r="Y26" s="91">
        <f>E26+J26+O26+T26+ACP_Agri_7!T26</f>
        <v>10947</v>
      </c>
      <c r="Z26" s="91">
        <f>F26+K26+P26+U26+ACP_Agri_7!U26</f>
        <v>23320.9</v>
      </c>
      <c r="AA26" s="92">
        <f t="shared" si="4"/>
        <v>106.73845145510201</v>
      </c>
      <c r="AB26" s="31"/>
    </row>
    <row r="27" spans="1:27" ht="15" customHeight="1">
      <c r="A27" s="87">
        <v>21</v>
      </c>
      <c r="B27" s="88" t="s">
        <v>267</v>
      </c>
      <c r="C27" s="90">
        <v>0</v>
      </c>
      <c r="D27" s="91">
        <v>0</v>
      </c>
      <c r="E27" s="89"/>
      <c r="F27" s="89"/>
      <c r="G27" s="92">
        <v>0</v>
      </c>
      <c r="H27" s="91">
        <v>0</v>
      </c>
      <c r="I27" s="91">
        <v>0</v>
      </c>
      <c r="J27" s="30"/>
      <c r="K27" s="30"/>
      <c r="L27" s="92">
        <v>0</v>
      </c>
      <c r="M27" s="91">
        <v>0</v>
      </c>
      <c r="N27" s="91">
        <v>0</v>
      </c>
      <c r="O27" s="30"/>
      <c r="P27" s="30"/>
      <c r="Q27" s="92">
        <v>0</v>
      </c>
      <c r="R27" s="91">
        <v>0</v>
      </c>
      <c r="S27" s="91">
        <v>0</v>
      </c>
      <c r="T27" s="30"/>
      <c r="U27" s="30"/>
      <c r="V27" s="92">
        <v>0</v>
      </c>
      <c r="W27" s="91">
        <v>0</v>
      </c>
      <c r="X27" s="91">
        <v>0</v>
      </c>
      <c r="Y27" s="91">
        <f>E27+J27+O27+T27+ACP_Agri_7!T27</f>
        <v>0</v>
      </c>
      <c r="Z27" s="91">
        <f>F27+K27+P27+U27+ACP_Agri_7!U27</f>
        <v>0</v>
      </c>
      <c r="AA27" s="92">
        <v>0</v>
      </c>
    </row>
    <row r="28" spans="1:28" s="84" customFormat="1" ht="15" customHeight="1">
      <c r="A28" s="93"/>
      <c r="B28" s="93" t="s">
        <v>268</v>
      </c>
      <c r="C28" s="94">
        <f>SUM(C7:C27)</f>
        <v>152560</v>
      </c>
      <c r="D28" s="95">
        <f aca="true" t="shared" si="5" ref="D28:Z28">SUM(D7:D27)</f>
        <v>605332.91</v>
      </c>
      <c r="E28" s="94">
        <f t="shared" si="5"/>
        <v>139178</v>
      </c>
      <c r="F28" s="94">
        <f t="shared" si="5"/>
        <v>787743</v>
      </c>
      <c r="G28" s="96">
        <f t="shared" si="0"/>
        <v>130.13384651430894</v>
      </c>
      <c r="H28" s="95">
        <f t="shared" si="5"/>
        <v>18452</v>
      </c>
      <c r="I28" s="95">
        <f t="shared" si="5"/>
        <v>58491.299999999996</v>
      </c>
      <c r="J28" s="95">
        <f t="shared" si="5"/>
        <v>14253</v>
      </c>
      <c r="K28" s="95">
        <f t="shared" si="5"/>
        <v>21016.48</v>
      </c>
      <c r="L28" s="96">
        <f t="shared" si="1"/>
        <v>35.93095041484802</v>
      </c>
      <c r="M28" s="95">
        <f t="shared" si="5"/>
        <v>62524</v>
      </c>
      <c r="N28" s="95">
        <f t="shared" si="5"/>
        <v>229154.92999999996</v>
      </c>
      <c r="O28" s="95">
        <f t="shared" si="5"/>
        <v>87724</v>
      </c>
      <c r="P28" s="95">
        <f t="shared" si="5"/>
        <v>200981.53</v>
      </c>
      <c r="Q28" s="96">
        <f t="shared" si="2"/>
        <v>87.70552307122523</v>
      </c>
      <c r="R28" s="95">
        <f t="shared" si="5"/>
        <v>64115</v>
      </c>
      <c r="S28" s="95">
        <f t="shared" si="5"/>
        <v>125594.17</v>
      </c>
      <c r="T28" s="95">
        <f t="shared" si="5"/>
        <v>52945</v>
      </c>
      <c r="U28" s="95">
        <f t="shared" si="5"/>
        <v>108866.97</v>
      </c>
      <c r="V28" s="96">
        <f t="shared" si="3"/>
        <v>86.68154739985144</v>
      </c>
      <c r="W28" s="95">
        <f t="shared" si="5"/>
        <v>1268846</v>
      </c>
      <c r="X28" s="95">
        <f t="shared" si="5"/>
        <v>3228959.7800000003</v>
      </c>
      <c r="Y28" s="95">
        <f t="shared" si="5"/>
        <v>1036435</v>
      </c>
      <c r="Z28" s="95">
        <f t="shared" si="5"/>
        <v>2534479.76</v>
      </c>
      <c r="AA28" s="96">
        <f t="shared" si="4"/>
        <v>78.49214399319645</v>
      </c>
      <c r="AB28" s="83"/>
    </row>
    <row r="29" spans="1:28" ht="15" customHeight="1">
      <c r="A29" s="87">
        <v>22</v>
      </c>
      <c r="B29" s="88" t="s">
        <v>269</v>
      </c>
      <c r="C29" s="90">
        <v>274</v>
      </c>
      <c r="D29" s="91">
        <v>1493.29</v>
      </c>
      <c r="E29" s="89">
        <v>7</v>
      </c>
      <c r="F29" s="89">
        <v>358</v>
      </c>
      <c r="G29" s="92">
        <f t="shared" si="0"/>
        <v>23.97390995720858</v>
      </c>
      <c r="H29" s="91">
        <v>90</v>
      </c>
      <c r="I29" s="91">
        <v>247.4</v>
      </c>
      <c r="J29" s="30">
        <v>0</v>
      </c>
      <c r="K29" s="30">
        <v>0</v>
      </c>
      <c r="L29" s="92">
        <f t="shared" si="1"/>
        <v>0</v>
      </c>
      <c r="M29" s="91">
        <v>267</v>
      </c>
      <c r="N29" s="91">
        <v>1232.27</v>
      </c>
      <c r="O29" s="30">
        <v>0</v>
      </c>
      <c r="P29" s="30">
        <v>0</v>
      </c>
      <c r="Q29" s="92">
        <f t="shared" si="2"/>
        <v>0</v>
      </c>
      <c r="R29" s="91">
        <v>448</v>
      </c>
      <c r="S29" s="91">
        <v>1099.25</v>
      </c>
      <c r="T29" s="30">
        <v>0</v>
      </c>
      <c r="U29" s="30">
        <v>0</v>
      </c>
      <c r="V29" s="92">
        <f t="shared" si="3"/>
        <v>0</v>
      </c>
      <c r="W29" s="91">
        <v>1157</v>
      </c>
      <c r="X29" s="91">
        <v>4271.63</v>
      </c>
      <c r="Y29" s="91">
        <f>E29+J29+O29+T29+ACP_Agri_7!T29</f>
        <v>7</v>
      </c>
      <c r="Z29" s="91">
        <f>F29+K29+P29+U29+ACP_Agri_7!U29</f>
        <v>358</v>
      </c>
      <c r="AA29" s="92">
        <f t="shared" si="4"/>
        <v>8.380875684457688</v>
      </c>
      <c r="AB29" s="31"/>
    </row>
    <row r="30" spans="1:27" ht="15" customHeight="1">
      <c r="A30" s="87">
        <v>23</v>
      </c>
      <c r="B30" s="88" t="s">
        <v>270</v>
      </c>
      <c r="C30" s="90">
        <v>250</v>
      </c>
      <c r="D30" s="91">
        <v>1165.46</v>
      </c>
      <c r="E30" s="89">
        <v>0</v>
      </c>
      <c r="F30" s="89">
        <v>0</v>
      </c>
      <c r="G30" s="92">
        <f t="shared" si="0"/>
        <v>0</v>
      </c>
      <c r="H30" s="91">
        <v>46</v>
      </c>
      <c r="I30" s="91">
        <v>136.88</v>
      </c>
      <c r="J30" s="30">
        <v>0</v>
      </c>
      <c r="K30" s="30">
        <v>0</v>
      </c>
      <c r="L30" s="92">
        <f t="shared" si="1"/>
        <v>0</v>
      </c>
      <c r="M30" s="91">
        <v>144</v>
      </c>
      <c r="N30" s="91">
        <v>676.84</v>
      </c>
      <c r="O30" s="30">
        <v>0</v>
      </c>
      <c r="P30" s="30">
        <v>0</v>
      </c>
      <c r="Q30" s="92">
        <f t="shared" si="2"/>
        <v>0</v>
      </c>
      <c r="R30" s="91">
        <v>52</v>
      </c>
      <c r="S30" s="91">
        <v>158.06</v>
      </c>
      <c r="T30" s="30">
        <v>0</v>
      </c>
      <c r="U30" s="30">
        <v>0</v>
      </c>
      <c r="V30" s="92">
        <f t="shared" si="3"/>
        <v>0</v>
      </c>
      <c r="W30" s="91">
        <v>526</v>
      </c>
      <c r="X30" s="91">
        <v>2249.88</v>
      </c>
      <c r="Y30" s="91">
        <f>E30+J30+O30+T30+ACP_Agri_7!T30</f>
        <v>0</v>
      </c>
      <c r="Z30" s="91">
        <f>F30+K30+P30+U30+ACP_Agri_7!U30</f>
        <v>0</v>
      </c>
      <c r="AA30" s="92">
        <f t="shared" si="4"/>
        <v>0</v>
      </c>
    </row>
    <row r="31" spans="1:27" ht="15" customHeight="1">
      <c r="A31" s="87">
        <v>24</v>
      </c>
      <c r="B31" s="88" t="s">
        <v>271</v>
      </c>
      <c r="C31" s="90">
        <v>755</v>
      </c>
      <c r="D31" s="91">
        <v>3471.57</v>
      </c>
      <c r="E31" s="89">
        <v>617</v>
      </c>
      <c r="F31" s="89">
        <v>1806</v>
      </c>
      <c r="G31" s="92">
        <f t="shared" si="0"/>
        <v>52.02257191990943</v>
      </c>
      <c r="H31" s="91">
        <v>79</v>
      </c>
      <c r="I31" s="91">
        <v>235.21</v>
      </c>
      <c r="J31" s="30">
        <v>0</v>
      </c>
      <c r="K31" s="30">
        <v>0</v>
      </c>
      <c r="L31" s="92">
        <f t="shared" si="1"/>
        <v>0</v>
      </c>
      <c r="M31" s="91">
        <v>358</v>
      </c>
      <c r="N31" s="91">
        <v>1591.91</v>
      </c>
      <c r="O31" s="30">
        <v>0</v>
      </c>
      <c r="P31" s="30">
        <v>0</v>
      </c>
      <c r="Q31" s="92">
        <f t="shared" si="2"/>
        <v>0</v>
      </c>
      <c r="R31" s="91">
        <v>226</v>
      </c>
      <c r="S31" s="91">
        <v>393.94</v>
      </c>
      <c r="T31" s="30">
        <v>0</v>
      </c>
      <c r="U31" s="30">
        <v>0</v>
      </c>
      <c r="V31" s="92">
        <f t="shared" si="3"/>
        <v>0</v>
      </c>
      <c r="W31" s="91">
        <v>1802</v>
      </c>
      <c r="X31" s="91">
        <v>6263.04</v>
      </c>
      <c r="Y31" s="91">
        <f>E31+J31+O31+T31+ACP_Agri_7!T31</f>
        <v>617</v>
      </c>
      <c r="Z31" s="91">
        <f>F31+K31+P31+U31+ACP_Agri_7!U31</f>
        <v>1806</v>
      </c>
      <c r="AA31" s="92">
        <f t="shared" si="4"/>
        <v>28.835836909871244</v>
      </c>
    </row>
    <row r="32" spans="1:27" ht="15" customHeight="1">
      <c r="A32" s="87">
        <v>25</v>
      </c>
      <c r="B32" s="88" t="s">
        <v>272</v>
      </c>
      <c r="C32" s="90">
        <v>2522</v>
      </c>
      <c r="D32" s="91">
        <v>13714.24</v>
      </c>
      <c r="E32" s="89">
        <v>3</v>
      </c>
      <c r="F32" s="89">
        <v>57</v>
      </c>
      <c r="G32" s="92">
        <f t="shared" si="0"/>
        <v>0.41562638542128477</v>
      </c>
      <c r="H32" s="91">
        <v>72</v>
      </c>
      <c r="I32" s="91">
        <v>233.5</v>
      </c>
      <c r="J32" s="30">
        <v>2</v>
      </c>
      <c r="K32" s="30">
        <v>3</v>
      </c>
      <c r="L32" s="92">
        <f t="shared" si="1"/>
        <v>1.284796573875803</v>
      </c>
      <c r="M32" s="91">
        <v>218</v>
      </c>
      <c r="N32" s="91">
        <v>1004.76</v>
      </c>
      <c r="O32" s="30">
        <v>16</v>
      </c>
      <c r="P32" s="30">
        <v>265</v>
      </c>
      <c r="Q32" s="92">
        <f t="shared" si="2"/>
        <v>26.374457581910107</v>
      </c>
      <c r="R32" s="91">
        <v>70</v>
      </c>
      <c r="S32" s="91">
        <v>190.07</v>
      </c>
      <c r="T32" s="30">
        <v>0</v>
      </c>
      <c r="U32" s="30">
        <v>0</v>
      </c>
      <c r="V32" s="92">
        <f t="shared" si="3"/>
        <v>0</v>
      </c>
      <c r="W32" s="91">
        <v>3032</v>
      </c>
      <c r="X32" s="91">
        <v>15532</v>
      </c>
      <c r="Y32" s="91">
        <f>E32+J32+O32+T32+ACP_Agri_7!T32</f>
        <v>21</v>
      </c>
      <c r="Z32" s="91">
        <f>F32+K32+P32+U32+ACP_Agri_7!U32</f>
        <v>325</v>
      </c>
      <c r="AA32" s="92">
        <f t="shared" si="4"/>
        <v>2.09245428792171</v>
      </c>
    </row>
    <row r="33" spans="1:27" ht="15" customHeight="1">
      <c r="A33" s="87">
        <v>26</v>
      </c>
      <c r="B33" s="88" t="s">
        <v>273</v>
      </c>
      <c r="C33" s="90">
        <v>814</v>
      </c>
      <c r="D33" s="91">
        <v>3666.09</v>
      </c>
      <c r="E33" s="89">
        <v>619</v>
      </c>
      <c r="F33" s="89">
        <v>656</v>
      </c>
      <c r="G33" s="92">
        <f t="shared" si="0"/>
        <v>17.893723285571276</v>
      </c>
      <c r="H33" s="91">
        <v>150</v>
      </c>
      <c r="I33" s="91">
        <v>433.64</v>
      </c>
      <c r="J33" s="30">
        <v>122</v>
      </c>
      <c r="K33" s="30">
        <v>64</v>
      </c>
      <c r="L33" s="92">
        <f t="shared" si="1"/>
        <v>14.758786089844111</v>
      </c>
      <c r="M33" s="91">
        <v>492</v>
      </c>
      <c r="N33" s="91">
        <v>1955.07</v>
      </c>
      <c r="O33" s="30">
        <v>624</v>
      </c>
      <c r="P33" s="30">
        <v>1658</v>
      </c>
      <c r="Q33" s="92">
        <f t="shared" si="2"/>
        <v>84.80514764177242</v>
      </c>
      <c r="R33" s="91">
        <v>272</v>
      </c>
      <c r="S33" s="91">
        <v>550.56</v>
      </c>
      <c r="T33" s="30">
        <v>0</v>
      </c>
      <c r="U33" s="30">
        <v>0</v>
      </c>
      <c r="V33" s="92">
        <f t="shared" si="3"/>
        <v>0</v>
      </c>
      <c r="W33" s="91">
        <v>2636</v>
      </c>
      <c r="X33" s="91">
        <v>9215.400000000001</v>
      </c>
      <c r="Y33" s="91">
        <f>E33+J33+O33+T33+ACP_Agri_7!T33</f>
        <v>1597</v>
      </c>
      <c r="Z33" s="91">
        <f>F33+K33+P33+U33+ACP_Agri_7!U33</f>
        <v>2441.95</v>
      </c>
      <c r="AA33" s="92">
        <f t="shared" si="4"/>
        <v>26.498578466480016</v>
      </c>
    </row>
    <row r="34" spans="1:27" ht="15" customHeight="1">
      <c r="A34" s="87">
        <v>27</v>
      </c>
      <c r="B34" s="88" t="s">
        <v>274</v>
      </c>
      <c r="C34" s="90">
        <v>83628</v>
      </c>
      <c r="D34" s="91">
        <v>382872.27</v>
      </c>
      <c r="E34" s="89">
        <v>18429</v>
      </c>
      <c r="F34" s="89">
        <v>132718</v>
      </c>
      <c r="G34" s="92">
        <f t="shared" si="0"/>
        <v>34.663779646407924</v>
      </c>
      <c r="H34" s="91">
        <v>12628</v>
      </c>
      <c r="I34" s="91">
        <v>39762.42</v>
      </c>
      <c r="J34" s="30">
        <v>10265</v>
      </c>
      <c r="K34" s="30">
        <v>34219</v>
      </c>
      <c r="L34" s="92">
        <f t="shared" si="1"/>
        <v>86.05864532390132</v>
      </c>
      <c r="M34" s="91">
        <v>39892</v>
      </c>
      <c r="N34" s="91">
        <v>161568.35</v>
      </c>
      <c r="O34" s="30">
        <v>38795</v>
      </c>
      <c r="P34" s="30">
        <v>112056</v>
      </c>
      <c r="Q34" s="92">
        <f t="shared" si="2"/>
        <v>69.35516764267258</v>
      </c>
      <c r="R34" s="91">
        <v>45939</v>
      </c>
      <c r="S34" s="91">
        <v>96672.97</v>
      </c>
      <c r="T34" s="30">
        <v>25135</v>
      </c>
      <c r="U34" s="30">
        <v>29517</v>
      </c>
      <c r="V34" s="92">
        <f t="shared" si="3"/>
        <v>30.532836634687026</v>
      </c>
      <c r="W34" s="91">
        <v>874894</v>
      </c>
      <c r="X34" s="91">
        <v>2331272.2300000004</v>
      </c>
      <c r="Y34" s="91">
        <f>E34+J34+O34+T34+ACP_Agri_7!T34</f>
        <v>604713</v>
      </c>
      <c r="Z34" s="91">
        <f>F34+K34+P34+U34+ACP_Agri_7!U34</f>
        <v>1145074</v>
      </c>
      <c r="AA34" s="92">
        <f t="shared" si="4"/>
        <v>49.11798739180279</v>
      </c>
    </row>
    <row r="35" spans="1:27" s="84" customFormat="1" ht="15" customHeight="1">
      <c r="A35" s="93"/>
      <c r="B35" s="93" t="s">
        <v>268</v>
      </c>
      <c r="C35" s="94">
        <f>SUM(C29:C34)</f>
        <v>88243</v>
      </c>
      <c r="D35" s="95">
        <f aca="true" t="shared" si="6" ref="D35:Z35">SUM(D29:D34)</f>
        <v>406382.92000000004</v>
      </c>
      <c r="E35" s="94">
        <f t="shared" si="6"/>
        <v>19675</v>
      </c>
      <c r="F35" s="94">
        <f t="shared" si="6"/>
        <v>135595</v>
      </c>
      <c r="G35" s="96">
        <f t="shared" si="0"/>
        <v>33.36631372204324</v>
      </c>
      <c r="H35" s="95">
        <f t="shared" si="6"/>
        <v>13065</v>
      </c>
      <c r="I35" s="95">
        <f t="shared" si="6"/>
        <v>41049.049999999996</v>
      </c>
      <c r="J35" s="95">
        <f t="shared" si="6"/>
        <v>10389</v>
      </c>
      <c r="K35" s="95">
        <f t="shared" si="6"/>
        <v>34286</v>
      </c>
      <c r="L35" s="96">
        <f t="shared" si="1"/>
        <v>83.52446646146501</v>
      </c>
      <c r="M35" s="95">
        <f t="shared" si="6"/>
        <v>41371</v>
      </c>
      <c r="N35" s="95">
        <f t="shared" si="6"/>
        <v>168029.2</v>
      </c>
      <c r="O35" s="95">
        <f t="shared" si="6"/>
        <v>39435</v>
      </c>
      <c r="P35" s="95">
        <f t="shared" si="6"/>
        <v>113979</v>
      </c>
      <c r="Q35" s="96">
        <f t="shared" si="2"/>
        <v>67.83285286128839</v>
      </c>
      <c r="R35" s="95">
        <f t="shared" si="6"/>
        <v>47007</v>
      </c>
      <c r="S35" s="95">
        <f t="shared" si="6"/>
        <v>99064.85</v>
      </c>
      <c r="T35" s="95">
        <f t="shared" si="6"/>
        <v>25135</v>
      </c>
      <c r="U35" s="95">
        <f t="shared" si="6"/>
        <v>29517</v>
      </c>
      <c r="V35" s="96">
        <f t="shared" si="3"/>
        <v>29.79563387013658</v>
      </c>
      <c r="W35" s="95">
        <f t="shared" si="6"/>
        <v>884047</v>
      </c>
      <c r="X35" s="95">
        <f t="shared" si="6"/>
        <v>2368804.1800000006</v>
      </c>
      <c r="Y35" s="95">
        <f t="shared" si="6"/>
        <v>606955</v>
      </c>
      <c r="Z35" s="95">
        <f t="shared" si="6"/>
        <v>1150004.95</v>
      </c>
      <c r="AA35" s="96">
        <f t="shared" si="4"/>
        <v>48.547911208093176</v>
      </c>
    </row>
    <row r="36" spans="1:27" ht="15" customHeight="1">
      <c r="A36" s="87">
        <v>28</v>
      </c>
      <c r="B36" s="88" t="s">
        <v>193</v>
      </c>
      <c r="C36" s="90">
        <v>8849</v>
      </c>
      <c r="D36" s="91">
        <v>42385.81</v>
      </c>
      <c r="E36" s="89">
        <v>3019</v>
      </c>
      <c r="F36" s="89">
        <v>110550</v>
      </c>
      <c r="G36" s="92">
        <f t="shared" si="0"/>
        <v>260.8184201269246</v>
      </c>
      <c r="H36" s="91">
        <v>530</v>
      </c>
      <c r="I36" s="91">
        <v>1612.44</v>
      </c>
      <c r="J36" s="30">
        <v>3</v>
      </c>
      <c r="K36" s="30">
        <v>3.85</v>
      </c>
      <c r="L36" s="92">
        <f t="shared" si="1"/>
        <v>0.23876857433454887</v>
      </c>
      <c r="M36" s="91">
        <v>1796</v>
      </c>
      <c r="N36" s="91">
        <v>8271.99</v>
      </c>
      <c r="O36" s="30">
        <v>5888</v>
      </c>
      <c r="P36" s="30">
        <v>59648</v>
      </c>
      <c r="Q36" s="92">
        <f t="shared" si="2"/>
        <v>721.0840438636894</v>
      </c>
      <c r="R36" s="91">
        <v>1734</v>
      </c>
      <c r="S36" s="91">
        <v>4329.79</v>
      </c>
      <c r="T36" s="30">
        <v>35477</v>
      </c>
      <c r="U36" s="30">
        <v>3970</v>
      </c>
      <c r="V36" s="92">
        <f t="shared" si="3"/>
        <v>91.69035911672391</v>
      </c>
      <c r="W36" s="91">
        <v>40270</v>
      </c>
      <c r="X36" s="91">
        <v>114819</v>
      </c>
      <c r="Y36" s="91">
        <f>E36+J36+O36+T36+ACP_Agri_7!T36</f>
        <v>125231</v>
      </c>
      <c r="Z36" s="91">
        <f>F36+K36+P36+U36+ACP_Agri_7!U36</f>
        <v>238684.44</v>
      </c>
      <c r="AA36" s="92">
        <f t="shared" si="4"/>
        <v>207.87887022182738</v>
      </c>
    </row>
    <row r="37" spans="1:27" ht="15" customHeight="1">
      <c r="A37" s="87">
        <v>29</v>
      </c>
      <c r="B37" s="88" t="s">
        <v>206</v>
      </c>
      <c r="C37" s="90">
        <v>140</v>
      </c>
      <c r="D37" s="91">
        <v>767.72</v>
      </c>
      <c r="E37" s="89">
        <v>3</v>
      </c>
      <c r="F37" s="89">
        <v>58</v>
      </c>
      <c r="G37" s="92">
        <f t="shared" si="0"/>
        <v>7.554837701245245</v>
      </c>
      <c r="H37" s="91">
        <v>4</v>
      </c>
      <c r="I37" s="91">
        <v>6.5</v>
      </c>
      <c r="J37" s="30"/>
      <c r="K37" s="30"/>
      <c r="L37" s="92">
        <f t="shared" si="1"/>
        <v>0</v>
      </c>
      <c r="M37" s="91">
        <v>12</v>
      </c>
      <c r="N37" s="91">
        <v>62.2</v>
      </c>
      <c r="O37" s="30">
        <v>1</v>
      </c>
      <c r="P37" s="30">
        <v>10</v>
      </c>
      <c r="Q37" s="92">
        <f t="shared" si="2"/>
        <v>16.077170418006432</v>
      </c>
      <c r="R37" s="91">
        <v>8</v>
      </c>
      <c r="S37" s="91">
        <v>26.8</v>
      </c>
      <c r="T37" s="30">
        <v>1</v>
      </c>
      <c r="U37" s="30">
        <v>244.46</v>
      </c>
      <c r="V37" s="92">
        <f t="shared" si="3"/>
        <v>912.1641791044776</v>
      </c>
      <c r="W37" s="91">
        <v>164</v>
      </c>
      <c r="X37" s="91">
        <v>863.22</v>
      </c>
      <c r="Y37" s="91">
        <f>E37+J37+O37+T37+ACP_Agri_7!T37</f>
        <v>6</v>
      </c>
      <c r="Z37" s="91">
        <f>F37+K37+P37+U37+ACP_Agri_7!U37</f>
        <v>342.46000000000004</v>
      </c>
      <c r="AA37" s="92">
        <f t="shared" si="4"/>
        <v>39.67238942563888</v>
      </c>
    </row>
    <row r="38" spans="1:27" ht="15" customHeight="1">
      <c r="A38" s="87">
        <v>30</v>
      </c>
      <c r="B38" s="88" t="s">
        <v>275</v>
      </c>
      <c r="C38" s="90">
        <v>88</v>
      </c>
      <c r="D38" s="91">
        <v>338.34</v>
      </c>
      <c r="E38" s="89"/>
      <c r="F38" s="89"/>
      <c r="G38" s="92">
        <f t="shared" si="0"/>
        <v>0</v>
      </c>
      <c r="H38" s="91">
        <v>36</v>
      </c>
      <c r="I38" s="91">
        <v>115.4</v>
      </c>
      <c r="J38" s="30"/>
      <c r="K38" s="30"/>
      <c r="L38" s="92">
        <f t="shared" si="1"/>
        <v>0</v>
      </c>
      <c r="M38" s="91">
        <v>104</v>
      </c>
      <c r="N38" s="91">
        <v>470.92</v>
      </c>
      <c r="O38" s="30"/>
      <c r="P38" s="30"/>
      <c r="Q38" s="92">
        <f t="shared" si="2"/>
        <v>0</v>
      </c>
      <c r="R38" s="91">
        <v>26</v>
      </c>
      <c r="S38" s="91">
        <v>69.38</v>
      </c>
      <c r="T38" s="30"/>
      <c r="U38" s="30"/>
      <c r="V38" s="92">
        <f t="shared" si="3"/>
        <v>0</v>
      </c>
      <c r="W38" s="91">
        <v>288</v>
      </c>
      <c r="X38" s="91">
        <v>1106.68</v>
      </c>
      <c r="Y38" s="91">
        <f>E38+J38+O38+T38+ACP_Agri_7!T38</f>
        <v>0</v>
      </c>
      <c r="Z38" s="91">
        <f>F38+K38+P38+U38+ACP_Agri_7!U38</f>
        <v>0</v>
      </c>
      <c r="AA38" s="92">
        <f t="shared" si="4"/>
        <v>0</v>
      </c>
    </row>
    <row r="39" spans="1:27" ht="15" customHeight="1">
      <c r="A39" s="87">
        <v>31</v>
      </c>
      <c r="B39" s="88" t="s">
        <v>276</v>
      </c>
      <c r="C39" s="90">
        <v>11592</v>
      </c>
      <c r="D39" s="91">
        <v>55293.47</v>
      </c>
      <c r="E39" s="89">
        <v>65150</v>
      </c>
      <c r="F39" s="89">
        <v>101214</v>
      </c>
      <c r="G39" s="92">
        <f t="shared" si="0"/>
        <v>183.04873975172836</v>
      </c>
      <c r="H39" s="91">
        <v>1014</v>
      </c>
      <c r="I39" s="91">
        <v>3146.98</v>
      </c>
      <c r="J39" s="30">
        <v>230</v>
      </c>
      <c r="K39" s="30">
        <v>335</v>
      </c>
      <c r="L39" s="92">
        <f t="shared" si="1"/>
        <v>10.645126438680894</v>
      </c>
      <c r="M39" s="91">
        <v>3451</v>
      </c>
      <c r="N39" s="91">
        <v>15059.23</v>
      </c>
      <c r="O39" s="30">
        <v>391</v>
      </c>
      <c r="P39" s="30">
        <v>2824</v>
      </c>
      <c r="Q39" s="92">
        <f t="shared" si="2"/>
        <v>18.75261882579654</v>
      </c>
      <c r="R39" s="91">
        <v>2348</v>
      </c>
      <c r="S39" s="91">
        <v>4944.87</v>
      </c>
      <c r="T39" s="30">
        <v>270</v>
      </c>
      <c r="U39" s="30">
        <v>5392.8</v>
      </c>
      <c r="V39" s="92">
        <f t="shared" si="3"/>
        <v>109.05847878710664</v>
      </c>
      <c r="W39" s="91">
        <v>53727</v>
      </c>
      <c r="X39" s="91">
        <v>177120.79</v>
      </c>
      <c r="Y39" s="91">
        <f>E39+J39+O39+T39+ACP_Agri_7!T39</f>
        <v>111828</v>
      </c>
      <c r="Z39" s="91">
        <f>F39+K39+P39+U39+ACP_Agri_7!U39</f>
        <v>240181.46000000002</v>
      </c>
      <c r="AA39" s="92">
        <f t="shared" si="4"/>
        <v>135.60320050514682</v>
      </c>
    </row>
    <row r="40" spans="1:27" ht="15" customHeight="1">
      <c r="A40" s="87">
        <v>32</v>
      </c>
      <c r="B40" s="88" t="s">
        <v>277</v>
      </c>
      <c r="C40" s="90">
        <v>10908</v>
      </c>
      <c r="D40" s="91">
        <v>49431.33</v>
      </c>
      <c r="E40" s="89">
        <v>6164</v>
      </c>
      <c r="F40" s="89">
        <v>166447</v>
      </c>
      <c r="G40" s="92">
        <f t="shared" si="0"/>
        <v>336.7236932528419</v>
      </c>
      <c r="H40" s="91">
        <v>1036</v>
      </c>
      <c r="I40" s="91">
        <v>3127.52</v>
      </c>
      <c r="J40" s="30">
        <v>0</v>
      </c>
      <c r="K40" s="30">
        <v>0</v>
      </c>
      <c r="L40" s="92">
        <f t="shared" si="1"/>
        <v>0</v>
      </c>
      <c r="M40" s="91">
        <v>3564</v>
      </c>
      <c r="N40" s="91">
        <v>16759.8</v>
      </c>
      <c r="O40" s="30">
        <v>131</v>
      </c>
      <c r="P40" s="30">
        <v>2050</v>
      </c>
      <c r="Q40" s="92">
        <f t="shared" si="2"/>
        <v>12.231649542357308</v>
      </c>
      <c r="R40" s="91">
        <v>5867</v>
      </c>
      <c r="S40" s="91">
        <v>12205.43</v>
      </c>
      <c r="T40" s="30">
        <v>131</v>
      </c>
      <c r="U40" s="30">
        <v>2050</v>
      </c>
      <c r="V40" s="92">
        <f t="shared" si="3"/>
        <v>16.795803179404576</v>
      </c>
      <c r="W40" s="91">
        <v>58323</v>
      </c>
      <c r="X40" s="91">
        <v>175790.37</v>
      </c>
      <c r="Y40" s="91">
        <f>E40+J40+O40+T40+ACP_Agri_7!T40</f>
        <v>71521</v>
      </c>
      <c r="Z40" s="91">
        <f>F40+K40+P40+U40+ACP_Agri_7!U40</f>
        <v>306304</v>
      </c>
      <c r="AA40" s="92">
        <f t="shared" si="4"/>
        <v>174.2439019839369</v>
      </c>
    </row>
    <row r="41" spans="1:27" ht="15" customHeight="1">
      <c r="A41" s="87">
        <v>33</v>
      </c>
      <c r="B41" s="88" t="s">
        <v>190</v>
      </c>
      <c r="C41" s="90">
        <v>2671</v>
      </c>
      <c r="D41" s="91">
        <v>14291.89</v>
      </c>
      <c r="E41" s="89">
        <v>0</v>
      </c>
      <c r="F41" s="89">
        <v>0</v>
      </c>
      <c r="G41" s="92">
        <f t="shared" si="0"/>
        <v>0</v>
      </c>
      <c r="H41" s="91">
        <v>175</v>
      </c>
      <c r="I41" s="91">
        <v>556.47</v>
      </c>
      <c r="J41" s="30">
        <v>6</v>
      </c>
      <c r="K41" s="30">
        <v>4</v>
      </c>
      <c r="L41" s="92">
        <f t="shared" si="1"/>
        <v>0.7188168275019318</v>
      </c>
      <c r="M41" s="91">
        <v>458</v>
      </c>
      <c r="N41" s="91">
        <v>2050.8</v>
      </c>
      <c r="O41" s="30">
        <v>0</v>
      </c>
      <c r="P41" s="30">
        <v>0</v>
      </c>
      <c r="Q41" s="92">
        <f t="shared" si="2"/>
        <v>0</v>
      </c>
      <c r="R41" s="91">
        <v>239</v>
      </c>
      <c r="S41" s="91">
        <v>741.32</v>
      </c>
      <c r="T41" s="30">
        <v>0</v>
      </c>
      <c r="U41" s="30">
        <v>0</v>
      </c>
      <c r="V41" s="92">
        <f t="shared" si="3"/>
        <v>0</v>
      </c>
      <c r="W41" s="91">
        <v>6554</v>
      </c>
      <c r="X41" s="91">
        <v>22923.949999999997</v>
      </c>
      <c r="Y41" s="91">
        <f>E41+J41+O41+T41+ACP_Agri_7!T41</f>
        <v>79</v>
      </c>
      <c r="Z41" s="91">
        <f>F41+K41+P41+U41+ACP_Agri_7!U41</f>
        <v>1236</v>
      </c>
      <c r="AA41" s="92">
        <f t="shared" si="4"/>
        <v>5.391740952148299</v>
      </c>
    </row>
    <row r="42" spans="1:27" ht="15" customHeight="1">
      <c r="A42" s="87">
        <v>34</v>
      </c>
      <c r="B42" s="88" t="s">
        <v>278</v>
      </c>
      <c r="C42" s="90">
        <v>0</v>
      </c>
      <c r="D42" s="91">
        <v>0</v>
      </c>
      <c r="E42" s="89">
        <v>0</v>
      </c>
      <c r="F42" s="89">
        <v>0</v>
      </c>
      <c r="G42" s="92">
        <v>0</v>
      </c>
      <c r="H42" s="91">
        <v>0</v>
      </c>
      <c r="I42" s="91">
        <v>0</v>
      </c>
      <c r="J42" s="30">
        <v>0</v>
      </c>
      <c r="K42" s="30">
        <v>0</v>
      </c>
      <c r="L42" s="92" t="e">
        <f t="shared" si="1"/>
        <v>#DIV/0!</v>
      </c>
      <c r="M42" s="91">
        <v>0</v>
      </c>
      <c r="N42" s="91">
        <v>0</v>
      </c>
      <c r="O42" s="30">
        <v>0</v>
      </c>
      <c r="P42" s="30">
        <v>0</v>
      </c>
      <c r="Q42" s="92">
        <v>0</v>
      </c>
      <c r="R42" s="91">
        <v>0</v>
      </c>
      <c r="S42" s="91">
        <v>0</v>
      </c>
      <c r="T42" s="30">
        <v>0</v>
      </c>
      <c r="U42" s="30">
        <v>0</v>
      </c>
      <c r="V42" s="92">
        <v>0</v>
      </c>
      <c r="W42" s="91">
        <v>0</v>
      </c>
      <c r="X42" s="91">
        <v>0</v>
      </c>
      <c r="Y42" s="91">
        <f>E42+J42+O42+T42+ACP_Agri_7!T42</f>
        <v>0</v>
      </c>
      <c r="Z42" s="91">
        <f>F42+K42+P42+U42+ACP_Agri_7!U42</f>
        <v>0</v>
      </c>
      <c r="AA42" s="92">
        <v>0</v>
      </c>
    </row>
    <row r="43" spans="1:27" ht="15" customHeight="1">
      <c r="A43" s="87">
        <v>35</v>
      </c>
      <c r="B43" s="88" t="s">
        <v>279</v>
      </c>
      <c r="C43" s="90">
        <v>667</v>
      </c>
      <c r="D43" s="91">
        <v>2613.74</v>
      </c>
      <c r="E43" s="89">
        <v>98</v>
      </c>
      <c r="F43" s="89">
        <v>232</v>
      </c>
      <c r="G43" s="92">
        <f t="shared" si="0"/>
        <v>8.876169779702648</v>
      </c>
      <c r="H43" s="91">
        <v>63</v>
      </c>
      <c r="I43" s="91">
        <v>203.72</v>
      </c>
      <c r="J43" s="30">
        <v>3</v>
      </c>
      <c r="K43" s="30">
        <v>3.25</v>
      </c>
      <c r="L43" s="92">
        <f t="shared" si="1"/>
        <v>1.5953269193010013</v>
      </c>
      <c r="M43" s="91">
        <v>218</v>
      </c>
      <c r="N43" s="91">
        <v>912.72</v>
      </c>
      <c r="O43" s="30">
        <v>5</v>
      </c>
      <c r="P43" s="30">
        <v>34.96</v>
      </c>
      <c r="Q43" s="92">
        <f t="shared" si="2"/>
        <v>3.8303094048558153</v>
      </c>
      <c r="R43" s="91">
        <v>84</v>
      </c>
      <c r="S43" s="91">
        <v>200.22</v>
      </c>
      <c r="T43" s="30">
        <v>5</v>
      </c>
      <c r="U43" s="30">
        <v>17.79</v>
      </c>
      <c r="V43" s="92">
        <f t="shared" si="3"/>
        <v>8.885226251123765</v>
      </c>
      <c r="W43" s="91">
        <v>1491</v>
      </c>
      <c r="X43" s="91">
        <v>4919.609999999999</v>
      </c>
      <c r="Y43" s="91">
        <f>E43+J43+O43+T43+ACP_Agri_7!T43</f>
        <v>261</v>
      </c>
      <c r="Z43" s="91">
        <f>F43+K43+P43+U43+ACP_Agri_7!U43</f>
        <v>1402</v>
      </c>
      <c r="AA43" s="92">
        <f t="shared" si="4"/>
        <v>28.49819396252956</v>
      </c>
    </row>
    <row r="44" spans="1:27" ht="15" customHeight="1">
      <c r="A44" s="87">
        <v>36</v>
      </c>
      <c r="B44" s="88" t="s">
        <v>280</v>
      </c>
      <c r="C44" s="90">
        <v>3552</v>
      </c>
      <c r="D44" s="91">
        <v>19138.35</v>
      </c>
      <c r="E44" s="89">
        <v>0</v>
      </c>
      <c r="F44" s="89">
        <v>0</v>
      </c>
      <c r="G44" s="92">
        <f t="shared" si="0"/>
        <v>0</v>
      </c>
      <c r="H44" s="91">
        <v>138</v>
      </c>
      <c r="I44" s="91">
        <v>421.89</v>
      </c>
      <c r="J44" s="30">
        <v>0</v>
      </c>
      <c r="K44" s="30">
        <v>0</v>
      </c>
      <c r="L44" s="92">
        <f t="shared" si="1"/>
        <v>0</v>
      </c>
      <c r="M44" s="91">
        <v>422</v>
      </c>
      <c r="N44" s="91">
        <v>2018.04</v>
      </c>
      <c r="O44" s="30">
        <v>0</v>
      </c>
      <c r="P44" s="30">
        <v>0</v>
      </c>
      <c r="Q44" s="92">
        <f t="shared" si="2"/>
        <v>0</v>
      </c>
      <c r="R44" s="91">
        <v>191</v>
      </c>
      <c r="S44" s="91">
        <v>653.61</v>
      </c>
      <c r="T44" s="30">
        <v>0</v>
      </c>
      <c r="U44" s="30">
        <v>0</v>
      </c>
      <c r="V44" s="92">
        <f t="shared" si="3"/>
        <v>0</v>
      </c>
      <c r="W44" s="91">
        <v>10182</v>
      </c>
      <c r="X44" s="91">
        <v>40364.63</v>
      </c>
      <c r="Y44" s="91">
        <f>E44+J44+O44+T44+ACP_Agri_7!T44</f>
        <v>5058</v>
      </c>
      <c r="Z44" s="91">
        <f>F44+K44+P44+U44+ACP_Agri_7!U44</f>
        <v>4557</v>
      </c>
      <c r="AA44" s="92">
        <f t="shared" si="4"/>
        <v>11.289586947780768</v>
      </c>
    </row>
    <row r="45" spans="1:27" ht="15" customHeight="1">
      <c r="A45" s="87">
        <v>37</v>
      </c>
      <c r="B45" s="88" t="s">
        <v>203</v>
      </c>
      <c r="C45" s="90">
        <v>144</v>
      </c>
      <c r="D45" s="91">
        <v>793.46</v>
      </c>
      <c r="E45" s="89">
        <v>5</v>
      </c>
      <c r="F45" s="89">
        <v>7</v>
      </c>
      <c r="G45" s="92">
        <f t="shared" si="0"/>
        <v>0.8822120837849419</v>
      </c>
      <c r="H45" s="91">
        <v>4</v>
      </c>
      <c r="I45" s="91">
        <v>9.3</v>
      </c>
      <c r="J45" s="30">
        <v>5</v>
      </c>
      <c r="K45" s="30"/>
      <c r="L45" s="92">
        <f t="shared" si="1"/>
        <v>0</v>
      </c>
      <c r="M45" s="91">
        <v>18</v>
      </c>
      <c r="N45" s="91">
        <v>89.2</v>
      </c>
      <c r="O45" s="30">
        <v>5</v>
      </c>
      <c r="P45" s="30"/>
      <c r="Q45" s="92">
        <f t="shared" si="2"/>
        <v>0</v>
      </c>
      <c r="R45" s="91">
        <v>12</v>
      </c>
      <c r="S45" s="91">
        <v>38.44</v>
      </c>
      <c r="T45" s="30">
        <v>5</v>
      </c>
      <c r="U45" s="30">
        <v>0</v>
      </c>
      <c r="V45" s="92">
        <f t="shared" si="3"/>
        <v>0</v>
      </c>
      <c r="W45" s="91">
        <v>178</v>
      </c>
      <c r="X45" s="91">
        <v>930.4000000000001</v>
      </c>
      <c r="Y45" s="91">
        <f>E45+J45+O45+T45+ACP_Agri_7!T45</f>
        <v>20</v>
      </c>
      <c r="Z45" s="91">
        <f>F45+K45+P45+U45+ACP_Agri_7!U45</f>
        <v>7</v>
      </c>
      <c r="AA45" s="92">
        <f t="shared" si="4"/>
        <v>0.7523645743766121</v>
      </c>
    </row>
    <row r="46" spans="1:27" ht="15" customHeight="1">
      <c r="A46" s="87">
        <v>38</v>
      </c>
      <c r="B46" s="88" t="s">
        <v>281</v>
      </c>
      <c r="C46" s="90">
        <v>484</v>
      </c>
      <c r="D46" s="91">
        <v>1922.14</v>
      </c>
      <c r="E46" s="89">
        <v>102</v>
      </c>
      <c r="F46" s="89">
        <v>2180</v>
      </c>
      <c r="G46" s="92">
        <f t="shared" si="0"/>
        <v>113.41525591268065</v>
      </c>
      <c r="H46" s="91">
        <v>74</v>
      </c>
      <c r="I46" s="91">
        <v>218.06</v>
      </c>
      <c r="J46" s="30">
        <v>17</v>
      </c>
      <c r="K46" s="30">
        <v>32.6</v>
      </c>
      <c r="L46" s="92">
        <f t="shared" si="1"/>
        <v>14.950013757681372</v>
      </c>
      <c r="M46" s="91">
        <v>220</v>
      </c>
      <c r="N46" s="91">
        <v>1005.84</v>
      </c>
      <c r="O46" s="30">
        <v>124</v>
      </c>
      <c r="P46" s="30">
        <v>763.53</v>
      </c>
      <c r="Q46" s="92">
        <f t="shared" si="2"/>
        <v>75.90968742543545</v>
      </c>
      <c r="R46" s="91">
        <v>68</v>
      </c>
      <c r="S46" s="91">
        <v>215.38</v>
      </c>
      <c r="T46" s="30">
        <v>147</v>
      </c>
      <c r="U46" s="30">
        <v>862.55</v>
      </c>
      <c r="V46" s="92">
        <f t="shared" si="3"/>
        <v>400.47822453338284</v>
      </c>
      <c r="W46" s="91">
        <v>1650</v>
      </c>
      <c r="X46" s="91">
        <v>5807.040000000001</v>
      </c>
      <c r="Y46" s="91">
        <f>E46+J46+O46+T46+ACP_Agri_7!T46</f>
        <v>1402</v>
      </c>
      <c r="Z46" s="91">
        <f>F46+K46+P46+U46+ACP_Agri_7!U46</f>
        <v>6939.68</v>
      </c>
      <c r="AA46" s="92">
        <f t="shared" si="4"/>
        <v>119.50460131151152</v>
      </c>
    </row>
    <row r="47" spans="1:27" ht="15" customHeight="1">
      <c r="A47" s="87">
        <v>39</v>
      </c>
      <c r="B47" s="88" t="s">
        <v>282</v>
      </c>
      <c r="C47" s="90">
        <v>478</v>
      </c>
      <c r="D47" s="91">
        <v>2328.44</v>
      </c>
      <c r="E47" s="89">
        <v>30</v>
      </c>
      <c r="F47" s="89">
        <v>351</v>
      </c>
      <c r="G47" s="92">
        <f t="shared" si="0"/>
        <v>15.074470460909449</v>
      </c>
      <c r="H47" s="91">
        <v>62</v>
      </c>
      <c r="I47" s="91">
        <v>191.5</v>
      </c>
      <c r="J47" s="30">
        <v>6</v>
      </c>
      <c r="K47" s="30">
        <v>10</v>
      </c>
      <c r="L47" s="92">
        <f t="shared" si="1"/>
        <v>5.221932114882507</v>
      </c>
      <c r="M47" s="91">
        <v>200</v>
      </c>
      <c r="N47" s="91">
        <v>935.06</v>
      </c>
      <c r="O47" s="30">
        <v>33</v>
      </c>
      <c r="P47" s="30">
        <v>212</v>
      </c>
      <c r="Q47" s="92">
        <f t="shared" si="2"/>
        <v>22.67234188180438</v>
      </c>
      <c r="R47" s="91">
        <v>70</v>
      </c>
      <c r="S47" s="91">
        <v>213.5</v>
      </c>
      <c r="T47" s="30">
        <v>41</v>
      </c>
      <c r="U47" s="30">
        <v>938</v>
      </c>
      <c r="V47" s="92">
        <f t="shared" si="3"/>
        <v>439.344262295082</v>
      </c>
      <c r="W47" s="91">
        <v>898</v>
      </c>
      <c r="X47" s="91">
        <v>3954.16</v>
      </c>
      <c r="Y47" s="91">
        <f>E47+J47+O47+T47+ACP_Agri_7!T47</f>
        <v>110</v>
      </c>
      <c r="Z47" s="91">
        <f>F47+K47+P47+U47+ACP_Agri_7!U47</f>
        <v>1511</v>
      </c>
      <c r="AA47" s="92">
        <f t="shared" si="4"/>
        <v>38.21292006393267</v>
      </c>
    </row>
    <row r="48" spans="1:27" ht="15" customHeight="1">
      <c r="A48" s="87">
        <v>40</v>
      </c>
      <c r="B48" s="88" t="s">
        <v>283</v>
      </c>
      <c r="C48" s="90">
        <v>200</v>
      </c>
      <c r="D48" s="91">
        <v>1078.79</v>
      </c>
      <c r="E48" s="89">
        <v>0</v>
      </c>
      <c r="F48" s="89">
        <v>0</v>
      </c>
      <c r="G48" s="92">
        <f t="shared" si="0"/>
        <v>0</v>
      </c>
      <c r="H48" s="91">
        <v>12</v>
      </c>
      <c r="I48" s="91">
        <v>27.9</v>
      </c>
      <c r="J48" s="30">
        <v>0</v>
      </c>
      <c r="K48" s="30">
        <v>0</v>
      </c>
      <c r="L48" s="92">
        <f t="shared" si="1"/>
        <v>0</v>
      </c>
      <c r="M48" s="91">
        <v>54</v>
      </c>
      <c r="N48" s="91">
        <v>267.46</v>
      </c>
      <c r="O48" s="30">
        <v>0</v>
      </c>
      <c r="P48" s="30">
        <v>0</v>
      </c>
      <c r="Q48" s="92">
        <f t="shared" si="2"/>
        <v>0</v>
      </c>
      <c r="R48" s="91">
        <v>80</v>
      </c>
      <c r="S48" s="91">
        <v>175.76</v>
      </c>
      <c r="T48" s="30">
        <v>0</v>
      </c>
      <c r="U48" s="30">
        <v>0</v>
      </c>
      <c r="V48" s="92">
        <f t="shared" si="3"/>
        <v>0</v>
      </c>
      <c r="W48" s="91">
        <v>346</v>
      </c>
      <c r="X48" s="91">
        <v>1549.91</v>
      </c>
      <c r="Y48" s="91">
        <f>E48+J48+O48+T48+ACP_Agri_7!T48</f>
        <v>0</v>
      </c>
      <c r="Z48" s="91">
        <f>F48+K48+P48+U48+ACP_Agri_7!U48</f>
        <v>0</v>
      </c>
      <c r="AA48" s="92">
        <f t="shared" si="4"/>
        <v>0</v>
      </c>
    </row>
    <row r="49" spans="1:27" ht="15" customHeight="1">
      <c r="A49" s="87">
        <v>41</v>
      </c>
      <c r="B49" s="88" t="s">
        <v>284</v>
      </c>
      <c r="C49" s="90">
        <v>74</v>
      </c>
      <c r="D49" s="91">
        <v>303.31</v>
      </c>
      <c r="E49" s="89">
        <v>0</v>
      </c>
      <c r="F49" s="89">
        <v>0</v>
      </c>
      <c r="G49" s="92">
        <f t="shared" si="0"/>
        <v>0</v>
      </c>
      <c r="H49" s="91">
        <v>14</v>
      </c>
      <c r="I49" s="91">
        <v>58.98</v>
      </c>
      <c r="J49" s="30">
        <v>0</v>
      </c>
      <c r="K49" s="30">
        <v>0</v>
      </c>
      <c r="L49" s="92">
        <f t="shared" si="1"/>
        <v>0</v>
      </c>
      <c r="M49" s="91">
        <v>16</v>
      </c>
      <c r="N49" s="91">
        <v>67.22</v>
      </c>
      <c r="O49" s="30">
        <v>0</v>
      </c>
      <c r="P49" s="30">
        <v>0</v>
      </c>
      <c r="Q49" s="92">
        <f t="shared" si="2"/>
        <v>0</v>
      </c>
      <c r="R49" s="91">
        <v>20</v>
      </c>
      <c r="S49" s="91">
        <v>117.03</v>
      </c>
      <c r="T49" s="30">
        <v>0</v>
      </c>
      <c r="U49" s="30">
        <v>0</v>
      </c>
      <c r="V49" s="92">
        <f t="shared" si="3"/>
        <v>0</v>
      </c>
      <c r="W49" s="91">
        <v>754</v>
      </c>
      <c r="X49" s="91">
        <v>1600.52</v>
      </c>
      <c r="Y49" s="91">
        <f>E49+J49+O49+T49+ACP_Agri_7!T49</f>
        <v>0</v>
      </c>
      <c r="Z49" s="91">
        <f>F49+K49+P49+U49+ACP_Agri_7!U49</f>
        <v>0</v>
      </c>
      <c r="AA49" s="92">
        <f t="shared" si="4"/>
        <v>0</v>
      </c>
    </row>
    <row r="50" spans="1:27" ht="15" customHeight="1">
      <c r="A50" s="87">
        <v>42</v>
      </c>
      <c r="B50" s="88" t="s">
        <v>285</v>
      </c>
      <c r="C50" s="90">
        <v>782</v>
      </c>
      <c r="D50" s="91">
        <v>3041.09</v>
      </c>
      <c r="E50" s="89">
        <v>0</v>
      </c>
      <c r="F50" s="89">
        <v>0</v>
      </c>
      <c r="G50" s="92">
        <f t="shared" si="0"/>
        <v>0</v>
      </c>
      <c r="H50" s="91">
        <v>97</v>
      </c>
      <c r="I50" s="91">
        <v>334.79</v>
      </c>
      <c r="J50" s="30">
        <v>0</v>
      </c>
      <c r="K50" s="30">
        <v>0</v>
      </c>
      <c r="L50" s="92">
        <f t="shared" si="1"/>
        <v>0</v>
      </c>
      <c r="M50" s="91">
        <v>269</v>
      </c>
      <c r="N50" s="91">
        <v>1153.24</v>
      </c>
      <c r="O50" s="30">
        <v>0</v>
      </c>
      <c r="P50" s="30">
        <v>0</v>
      </c>
      <c r="Q50" s="92">
        <f t="shared" si="2"/>
        <v>0</v>
      </c>
      <c r="R50" s="91">
        <v>104</v>
      </c>
      <c r="S50" s="91">
        <v>422.81</v>
      </c>
      <c r="T50" s="30">
        <v>0</v>
      </c>
      <c r="U50" s="30">
        <v>0</v>
      </c>
      <c r="V50" s="92">
        <f t="shared" si="3"/>
        <v>0</v>
      </c>
      <c r="W50" s="91">
        <v>2686</v>
      </c>
      <c r="X50" s="91">
        <v>7808.74</v>
      </c>
      <c r="Y50" s="91">
        <f>E50+J50+O50+T50+ACP_Agri_7!T50</f>
        <v>0</v>
      </c>
      <c r="Z50" s="91">
        <f>F50+K50+P50+U50+ACP_Agri_7!U50</f>
        <v>0</v>
      </c>
      <c r="AA50" s="92">
        <f t="shared" si="4"/>
        <v>0</v>
      </c>
    </row>
    <row r="51" spans="1:27" ht="15" customHeight="1">
      <c r="A51" s="87">
        <v>43</v>
      </c>
      <c r="B51" s="88" t="s">
        <v>286</v>
      </c>
      <c r="C51" s="90">
        <v>244</v>
      </c>
      <c r="D51" s="91">
        <v>1167.25</v>
      </c>
      <c r="E51" s="89">
        <v>0</v>
      </c>
      <c r="F51" s="89">
        <v>0</v>
      </c>
      <c r="G51" s="92">
        <f t="shared" si="0"/>
        <v>0</v>
      </c>
      <c r="H51" s="91">
        <v>42</v>
      </c>
      <c r="I51" s="91">
        <v>127.64</v>
      </c>
      <c r="J51" s="30">
        <v>0</v>
      </c>
      <c r="K51" s="30">
        <v>0</v>
      </c>
      <c r="L51" s="92">
        <f t="shared" si="1"/>
        <v>0</v>
      </c>
      <c r="M51" s="91">
        <v>126</v>
      </c>
      <c r="N51" s="91">
        <v>585.22</v>
      </c>
      <c r="O51" s="30">
        <v>0</v>
      </c>
      <c r="P51" s="30">
        <v>0</v>
      </c>
      <c r="Q51" s="92">
        <f t="shared" si="2"/>
        <v>0</v>
      </c>
      <c r="R51" s="91">
        <v>40</v>
      </c>
      <c r="S51" s="91">
        <v>117.96</v>
      </c>
      <c r="T51" s="30">
        <v>0</v>
      </c>
      <c r="U51" s="30">
        <v>0</v>
      </c>
      <c r="V51" s="92">
        <f t="shared" si="3"/>
        <v>0</v>
      </c>
      <c r="W51" s="91">
        <v>486</v>
      </c>
      <c r="X51" s="91">
        <v>2110.71</v>
      </c>
      <c r="Y51" s="91">
        <f>E51+J51+O51+T51+ACP_Agri_7!T51</f>
        <v>0</v>
      </c>
      <c r="Z51" s="91">
        <f>F51+K51+P51+U51+ACP_Agri_7!U51</f>
        <v>0</v>
      </c>
      <c r="AA51" s="92">
        <f t="shared" si="4"/>
        <v>0</v>
      </c>
    </row>
    <row r="52" spans="1:27" ht="15" customHeight="1">
      <c r="A52" s="87">
        <v>44</v>
      </c>
      <c r="B52" s="88" t="s">
        <v>287</v>
      </c>
      <c r="C52" s="90">
        <v>0</v>
      </c>
      <c r="D52" s="91">
        <v>0</v>
      </c>
      <c r="E52" s="89">
        <v>0</v>
      </c>
      <c r="F52" s="89">
        <v>0</v>
      </c>
      <c r="G52" s="92">
        <v>0</v>
      </c>
      <c r="H52" s="91">
        <v>0</v>
      </c>
      <c r="I52" s="91">
        <v>0</v>
      </c>
      <c r="J52" s="30">
        <v>0</v>
      </c>
      <c r="K52" s="30">
        <v>0</v>
      </c>
      <c r="L52" s="92">
        <v>0</v>
      </c>
      <c r="M52" s="91">
        <v>0</v>
      </c>
      <c r="N52" s="91">
        <v>0</v>
      </c>
      <c r="O52" s="30">
        <v>0</v>
      </c>
      <c r="P52" s="30">
        <v>0</v>
      </c>
      <c r="Q52" s="92">
        <v>0</v>
      </c>
      <c r="R52" s="91">
        <v>0</v>
      </c>
      <c r="S52" s="91">
        <v>0</v>
      </c>
      <c r="T52" s="30">
        <v>0</v>
      </c>
      <c r="U52" s="30">
        <v>0</v>
      </c>
      <c r="V52" s="92">
        <v>0</v>
      </c>
      <c r="W52" s="91">
        <v>0</v>
      </c>
      <c r="X52" s="91">
        <v>0</v>
      </c>
      <c r="Y52" s="91">
        <f>E52+J52+O52+T52+ACP_Agri_7!T52</f>
        <v>0</v>
      </c>
      <c r="Z52" s="91">
        <f>F52+K52+P52+U52+ACP_Agri_7!U52</f>
        <v>0</v>
      </c>
      <c r="AA52" s="92">
        <v>0</v>
      </c>
    </row>
    <row r="53" spans="1:27" ht="15" customHeight="1">
      <c r="A53" s="87">
        <v>45</v>
      </c>
      <c r="B53" s="88" t="s">
        <v>288</v>
      </c>
      <c r="C53" s="90">
        <v>0</v>
      </c>
      <c r="D53" s="91">
        <v>0</v>
      </c>
      <c r="E53" s="89">
        <v>0</v>
      </c>
      <c r="F53" s="89">
        <v>0</v>
      </c>
      <c r="G53" s="92">
        <v>0</v>
      </c>
      <c r="H53" s="91">
        <v>0</v>
      </c>
      <c r="I53" s="91">
        <v>0</v>
      </c>
      <c r="J53" s="30">
        <v>8</v>
      </c>
      <c r="K53" s="30">
        <v>59</v>
      </c>
      <c r="L53" s="92">
        <v>0</v>
      </c>
      <c r="M53" s="91">
        <v>0</v>
      </c>
      <c r="N53" s="91">
        <v>0</v>
      </c>
      <c r="O53" s="30">
        <v>0</v>
      </c>
      <c r="P53" s="30">
        <v>0</v>
      </c>
      <c r="Q53" s="92">
        <v>0</v>
      </c>
      <c r="R53" s="91">
        <v>0</v>
      </c>
      <c r="S53" s="91">
        <v>0</v>
      </c>
      <c r="T53" s="30">
        <v>0</v>
      </c>
      <c r="U53" s="30">
        <v>0</v>
      </c>
      <c r="V53" s="92">
        <v>0</v>
      </c>
      <c r="W53" s="91">
        <v>0</v>
      </c>
      <c r="X53" s="91">
        <v>0</v>
      </c>
      <c r="Y53" s="91">
        <f>E53+J53+O53+T53+ACP_Agri_7!T53</f>
        <v>8</v>
      </c>
      <c r="Z53" s="91">
        <f>F53+K53+P53+U53+ACP_Agri_7!U53</f>
        <v>59</v>
      </c>
      <c r="AA53" s="92">
        <v>0</v>
      </c>
    </row>
    <row r="54" spans="1:27" ht="15" customHeight="1">
      <c r="A54" s="87">
        <v>46</v>
      </c>
      <c r="B54" s="88" t="s">
        <v>289</v>
      </c>
      <c r="C54" s="90">
        <v>16</v>
      </c>
      <c r="D54" s="91">
        <v>191</v>
      </c>
      <c r="E54" s="89">
        <v>0</v>
      </c>
      <c r="F54" s="89">
        <v>0</v>
      </c>
      <c r="G54" s="92">
        <v>0</v>
      </c>
      <c r="H54" s="91">
        <v>8</v>
      </c>
      <c r="I54" s="91">
        <v>33</v>
      </c>
      <c r="J54" s="30">
        <v>0</v>
      </c>
      <c r="K54" s="30">
        <v>0</v>
      </c>
      <c r="L54" s="92">
        <v>0</v>
      </c>
      <c r="M54" s="91">
        <v>8</v>
      </c>
      <c r="N54" s="91">
        <v>33</v>
      </c>
      <c r="O54" s="30">
        <v>0</v>
      </c>
      <c r="P54" s="30">
        <v>0</v>
      </c>
      <c r="Q54" s="92">
        <v>0</v>
      </c>
      <c r="R54" s="91">
        <v>24</v>
      </c>
      <c r="S54" s="91">
        <v>183</v>
      </c>
      <c r="T54" s="30">
        <v>0</v>
      </c>
      <c r="U54" s="30">
        <v>0</v>
      </c>
      <c r="V54" s="92">
        <v>0</v>
      </c>
      <c r="W54" s="91">
        <v>536</v>
      </c>
      <c r="X54" s="91">
        <v>1221</v>
      </c>
      <c r="Y54" s="91">
        <f>E54+J54+O54+T54+ACP_Agri_7!T54</f>
        <v>0</v>
      </c>
      <c r="Z54" s="91">
        <f>F54+K54+P54+U54+ACP_Agri_7!U54</f>
        <v>0</v>
      </c>
      <c r="AA54" s="92">
        <v>0</v>
      </c>
    </row>
    <row r="55" spans="1:27" s="84" customFormat="1" ht="15" customHeight="1">
      <c r="A55" s="93"/>
      <c r="B55" s="93" t="s">
        <v>268</v>
      </c>
      <c r="C55" s="94">
        <f>SUM(C36:C54)</f>
        <v>40889</v>
      </c>
      <c r="D55" s="95">
        <f aca="true" t="shared" si="7" ref="D55:Z55">SUM(D36:D54)</f>
        <v>195086.13</v>
      </c>
      <c r="E55" s="94">
        <f t="shared" si="7"/>
        <v>74571</v>
      </c>
      <c r="F55" s="94">
        <f t="shared" si="7"/>
        <v>381039</v>
      </c>
      <c r="G55" s="96">
        <f t="shared" si="0"/>
        <v>195.31834477417743</v>
      </c>
      <c r="H55" s="95">
        <f t="shared" si="7"/>
        <v>3309</v>
      </c>
      <c r="I55" s="95">
        <f t="shared" si="7"/>
        <v>10192.089999999997</v>
      </c>
      <c r="J55" s="95">
        <f t="shared" si="7"/>
        <v>278</v>
      </c>
      <c r="K55" s="95">
        <f t="shared" si="7"/>
        <v>447.70000000000005</v>
      </c>
      <c r="L55" s="96">
        <f t="shared" si="1"/>
        <v>4.392622121664941</v>
      </c>
      <c r="M55" s="95">
        <f t="shared" si="7"/>
        <v>10936</v>
      </c>
      <c r="N55" s="95">
        <f t="shared" si="7"/>
        <v>49741.939999999995</v>
      </c>
      <c r="O55" s="95">
        <f t="shared" si="7"/>
        <v>6578</v>
      </c>
      <c r="P55" s="95">
        <f t="shared" si="7"/>
        <v>65542.48999999999</v>
      </c>
      <c r="Q55" s="96">
        <f t="shared" si="2"/>
        <v>131.76504575414629</v>
      </c>
      <c r="R55" s="95">
        <f t="shared" si="7"/>
        <v>10915</v>
      </c>
      <c r="S55" s="95">
        <f t="shared" si="7"/>
        <v>24655.3</v>
      </c>
      <c r="T55" s="95">
        <f t="shared" si="7"/>
        <v>36077</v>
      </c>
      <c r="U55" s="95">
        <f t="shared" si="7"/>
        <v>13475.6</v>
      </c>
      <c r="V55" s="96">
        <f t="shared" si="3"/>
        <v>54.65599688505109</v>
      </c>
      <c r="W55" s="95">
        <f t="shared" si="7"/>
        <v>178533</v>
      </c>
      <c r="X55" s="95">
        <f t="shared" si="7"/>
        <v>562890.7300000001</v>
      </c>
      <c r="Y55" s="95">
        <f t="shared" si="7"/>
        <v>315524</v>
      </c>
      <c r="Z55" s="95">
        <f t="shared" si="7"/>
        <v>801224.04</v>
      </c>
      <c r="AA55" s="96">
        <f t="shared" si="4"/>
        <v>142.34095487769</v>
      </c>
    </row>
    <row r="56" spans="1:27" ht="15" customHeight="1">
      <c r="A56" s="87">
        <v>47</v>
      </c>
      <c r="B56" s="88" t="s">
        <v>204</v>
      </c>
      <c r="C56" s="90">
        <v>9338</v>
      </c>
      <c r="D56" s="91">
        <v>20208.98</v>
      </c>
      <c r="E56" s="89">
        <v>12961</v>
      </c>
      <c r="F56" s="89">
        <v>13114</v>
      </c>
      <c r="G56" s="92">
        <f t="shared" si="0"/>
        <v>64.89194407634626</v>
      </c>
      <c r="H56" s="91">
        <v>927</v>
      </c>
      <c r="I56" s="91">
        <v>2907.02</v>
      </c>
      <c r="J56" s="30">
        <v>81</v>
      </c>
      <c r="K56" s="30">
        <v>57</v>
      </c>
      <c r="L56" s="92">
        <f t="shared" si="1"/>
        <v>1.9607708237301429</v>
      </c>
      <c r="M56" s="91">
        <v>4395</v>
      </c>
      <c r="N56" s="91">
        <v>7786.77</v>
      </c>
      <c r="O56" s="30">
        <v>15556</v>
      </c>
      <c r="P56" s="30">
        <v>7240</v>
      </c>
      <c r="Q56" s="92">
        <f t="shared" si="2"/>
        <v>92.97821818289226</v>
      </c>
      <c r="R56" s="91">
        <v>2888</v>
      </c>
      <c r="S56" s="91">
        <v>4069.53</v>
      </c>
      <c r="T56" s="30"/>
      <c r="U56" s="30">
        <v>20335</v>
      </c>
      <c r="V56" s="92">
        <f t="shared" si="3"/>
        <v>499.6891532928864</v>
      </c>
      <c r="W56" s="91">
        <v>155376</v>
      </c>
      <c r="X56" s="91">
        <v>267905.63</v>
      </c>
      <c r="Y56" s="91">
        <f>E56+J56+O56+T56+ACP_Agri_7!T56</f>
        <v>277559</v>
      </c>
      <c r="Z56" s="91">
        <f>F56+K56+P56+U56+ACP_Agri_7!U56</f>
        <v>117934</v>
      </c>
      <c r="AA56" s="92">
        <f t="shared" si="4"/>
        <v>44.0207247604315</v>
      </c>
    </row>
    <row r="57" spans="1:27" ht="15" customHeight="1">
      <c r="A57" s="87">
        <v>48</v>
      </c>
      <c r="B57" s="88" t="s">
        <v>191</v>
      </c>
      <c r="C57" s="90">
        <v>8263</v>
      </c>
      <c r="D57" s="91">
        <v>26534.81</v>
      </c>
      <c r="E57" s="89">
        <v>2863</v>
      </c>
      <c r="F57" s="89">
        <v>2494</v>
      </c>
      <c r="G57" s="92">
        <f t="shared" si="0"/>
        <v>9.398974403811446</v>
      </c>
      <c r="H57" s="91">
        <v>866</v>
      </c>
      <c r="I57" s="91">
        <v>2515.1</v>
      </c>
      <c r="J57" s="30">
        <v>101</v>
      </c>
      <c r="K57" s="30">
        <v>338</v>
      </c>
      <c r="L57" s="92">
        <f t="shared" si="1"/>
        <v>13.438829470001194</v>
      </c>
      <c r="M57" s="91">
        <v>3497</v>
      </c>
      <c r="N57" s="91">
        <v>11172.62</v>
      </c>
      <c r="O57" s="30">
        <v>10918</v>
      </c>
      <c r="P57" s="30">
        <v>10932</v>
      </c>
      <c r="Q57" s="92">
        <f t="shared" si="2"/>
        <v>97.84634221874546</v>
      </c>
      <c r="R57" s="91">
        <v>8401</v>
      </c>
      <c r="S57" s="91">
        <v>16360.92</v>
      </c>
      <c r="T57" s="30">
        <v>2951</v>
      </c>
      <c r="U57" s="30">
        <v>948</v>
      </c>
      <c r="V57" s="92">
        <f t="shared" si="3"/>
        <v>5.794295186334264</v>
      </c>
      <c r="W57" s="91">
        <v>152834</v>
      </c>
      <c r="X57" s="91">
        <v>355405.56000000006</v>
      </c>
      <c r="Y57" s="91">
        <f>E57+J57+O57+T57+ACP_Agri_7!T57</f>
        <v>99898</v>
      </c>
      <c r="Z57" s="91">
        <f>F57+K57+P57+U57+ACP_Agri_7!U57</f>
        <v>106965</v>
      </c>
      <c r="AA57" s="92">
        <f t="shared" si="4"/>
        <v>30.09660287813167</v>
      </c>
    </row>
    <row r="58" spans="1:27" ht="15" customHeight="1">
      <c r="A58" s="87">
        <v>49</v>
      </c>
      <c r="B58" s="88" t="s">
        <v>209</v>
      </c>
      <c r="C58" s="90">
        <v>6371</v>
      </c>
      <c r="D58" s="91">
        <v>22871.93</v>
      </c>
      <c r="E58" s="89">
        <v>7936</v>
      </c>
      <c r="F58" s="89">
        <v>12632</v>
      </c>
      <c r="G58" s="92">
        <f t="shared" si="0"/>
        <v>55.22927011406558</v>
      </c>
      <c r="H58" s="91">
        <v>574</v>
      </c>
      <c r="I58" s="91">
        <v>2040.61</v>
      </c>
      <c r="J58" s="30">
        <v>221</v>
      </c>
      <c r="K58" s="30">
        <v>400</v>
      </c>
      <c r="L58" s="92">
        <f t="shared" si="1"/>
        <v>19.601981760355972</v>
      </c>
      <c r="M58" s="91">
        <v>3828</v>
      </c>
      <c r="N58" s="91">
        <v>6681.18</v>
      </c>
      <c r="O58" s="30">
        <v>9510</v>
      </c>
      <c r="P58" s="30">
        <v>6036</v>
      </c>
      <c r="Q58" s="92">
        <f t="shared" si="2"/>
        <v>90.34332258672869</v>
      </c>
      <c r="R58" s="91">
        <v>945</v>
      </c>
      <c r="S58" s="91">
        <v>2661.36</v>
      </c>
      <c r="T58" s="30">
        <v>0</v>
      </c>
      <c r="U58" s="30">
        <v>0</v>
      </c>
      <c r="V58" s="92">
        <f t="shared" si="3"/>
        <v>0</v>
      </c>
      <c r="W58" s="91">
        <v>134619</v>
      </c>
      <c r="X58" s="91">
        <v>355544.81</v>
      </c>
      <c r="Y58" s="91">
        <f>E58+J58+O58+T58+ACP_Agri_7!T58</f>
        <v>149632</v>
      </c>
      <c r="Z58" s="91">
        <f>F58+K58+P58+U58+ACP_Agri_7!U58</f>
        <v>224144.44</v>
      </c>
      <c r="AA58" s="92">
        <f t="shared" si="4"/>
        <v>63.042529013431526</v>
      </c>
    </row>
    <row r="59" spans="1:27" s="84" customFormat="1" ht="15" customHeight="1">
      <c r="A59" s="93"/>
      <c r="B59" s="93" t="s">
        <v>268</v>
      </c>
      <c r="C59" s="94">
        <f>SUM(C56:C58)</f>
        <v>23972</v>
      </c>
      <c r="D59" s="95">
        <f>SUM(D56:D58)</f>
        <v>69615.72</v>
      </c>
      <c r="E59" s="94">
        <f>SUM(E56:E58)</f>
        <v>23760</v>
      </c>
      <c r="F59" s="94">
        <f>SUM(F56:F58)</f>
        <v>28240</v>
      </c>
      <c r="G59" s="96">
        <f t="shared" si="0"/>
        <v>40.56555042453055</v>
      </c>
      <c r="H59" s="95">
        <f>SUM(H56:H58)</f>
        <v>2367</v>
      </c>
      <c r="I59" s="95">
        <f>SUM(I56:I58)</f>
        <v>7462.73</v>
      </c>
      <c r="J59" s="95">
        <f>SUM(J56:J58)</f>
        <v>403</v>
      </c>
      <c r="K59" s="95">
        <f>SUM(K56:K58)</f>
        <v>795</v>
      </c>
      <c r="L59" s="96">
        <f t="shared" si="1"/>
        <v>10.652937999900841</v>
      </c>
      <c r="M59" s="95">
        <f>SUM(M56:M58)</f>
        <v>11720</v>
      </c>
      <c r="N59" s="95">
        <f>SUM(N56:N58)</f>
        <v>25640.57</v>
      </c>
      <c r="O59" s="95">
        <f>SUM(O56:O58)</f>
        <v>35984</v>
      </c>
      <c r="P59" s="95">
        <f>SUM(P56:P58)</f>
        <v>24208</v>
      </c>
      <c r="Q59" s="96">
        <f t="shared" si="2"/>
        <v>94.41287771683703</v>
      </c>
      <c r="R59" s="95">
        <f>SUM(R56:R58)</f>
        <v>12234</v>
      </c>
      <c r="S59" s="95">
        <f>SUM(S56:S58)</f>
        <v>23091.81</v>
      </c>
      <c r="T59" s="95">
        <f>SUM(T56:T58)</f>
        <v>2951</v>
      </c>
      <c r="U59" s="95">
        <f>SUM(U56:U58)</f>
        <v>21283</v>
      </c>
      <c r="V59" s="96">
        <f t="shared" si="3"/>
        <v>92.16687648131523</v>
      </c>
      <c r="W59" s="95">
        <f>SUM(W56:W58)</f>
        <v>442829</v>
      </c>
      <c r="X59" s="95">
        <f>SUM(X56:X58)</f>
        <v>978856</v>
      </c>
      <c r="Y59" s="95">
        <f>SUM(Y56:Y58)</f>
        <v>527089</v>
      </c>
      <c r="Z59" s="95">
        <f>SUM(Z56:Z58)</f>
        <v>449043.44</v>
      </c>
      <c r="AA59" s="96">
        <f t="shared" si="4"/>
        <v>45.874310419510124</v>
      </c>
    </row>
    <row r="60" spans="1:27" ht="15" customHeight="1">
      <c r="A60" s="87">
        <v>50</v>
      </c>
      <c r="B60" s="88" t="s">
        <v>290</v>
      </c>
      <c r="C60" s="90">
        <v>16072</v>
      </c>
      <c r="D60" s="91">
        <v>56545.49</v>
      </c>
      <c r="E60" s="89">
        <v>0</v>
      </c>
      <c r="F60" s="89">
        <v>0</v>
      </c>
      <c r="G60" s="92">
        <f t="shared" si="0"/>
        <v>0</v>
      </c>
      <c r="H60" s="91">
        <v>1228</v>
      </c>
      <c r="I60" s="91">
        <v>4968.23</v>
      </c>
      <c r="J60" s="30">
        <v>0</v>
      </c>
      <c r="K60" s="30">
        <v>0</v>
      </c>
      <c r="L60" s="92">
        <f t="shared" si="1"/>
        <v>0</v>
      </c>
      <c r="M60" s="91">
        <v>6678</v>
      </c>
      <c r="N60" s="91">
        <v>19168.19</v>
      </c>
      <c r="O60" s="30">
        <v>0</v>
      </c>
      <c r="P60" s="30">
        <v>0</v>
      </c>
      <c r="Q60" s="92">
        <f t="shared" si="2"/>
        <v>0</v>
      </c>
      <c r="R60" s="91">
        <v>5021</v>
      </c>
      <c r="S60" s="91">
        <v>12542.33</v>
      </c>
      <c r="T60" s="30">
        <v>0</v>
      </c>
      <c r="U60" s="30">
        <v>0</v>
      </c>
      <c r="V60" s="92">
        <f t="shared" si="3"/>
        <v>0</v>
      </c>
      <c r="W60" s="91">
        <v>817414</v>
      </c>
      <c r="X60" s="91">
        <v>1768001.68</v>
      </c>
      <c r="Y60" s="91">
        <f>E60+J60+O60+T60+ACP_Agri_7!T60</f>
        <v>519600</v>
      </c>
      <c r="Z60" s="91">
        <f>F60+K60+P60+U60+ACP_Agri_7!U60</f>
        <v>1359800</v>
      </c>
      <c r="AA60" s="92">
        <f t="shared" si="4"/>
        <v>76.91169162237448</v>
      </c>
    </row>
    <row r="61" spans="1:27" ht="15" customHeight="1">
      <c r="A61" s="87">
        <v>51</v>
      </c>
      <c r="B61" s="88" t="s">
        <v>291</v>
      </c>
      <c r="C61" s="90">
        <v>2079</v>
      </c>
      <c r="D61" s="91">
        <v>6684.77</v>
      </c>
      <c r="E61" s="89">
        <v>0</v>
      </c>
      <c r="F61" s="89">
        <v>0</v>
      </c>
      <c r="G61" s="92">
        <f t="shared" si="0"/>
        <v>0</v>
      </c>
      <c r="H61" s="91">
        <v>108</v>
      </c>
      <c r="I61" s="91">
        <v>406.61</v>
      </c>
      <c r="J61" s="30">
        <v>0</v>
      </c>
      <c r="K61" s="30">
        <v>0</v>
      </c>
      <c r="L61" s="92">
        <f t="shared" si="1"/>
        <v>0</v>
      </c>
      <c r="M61" s="91">
        <v>529</v>
      </c>
      <c r="N61" s="91">
        <v>1517.56</v>
      </c>
      <c r="O61" s="30">
        <v>0</v>
      </c>
      <c r="P61" s="30">
        <v>0</v>
      </c>
      <c r="Q61" s="92">
        <f t="shared" si="2"/>
        <v>0</v>
      </c>
      <c r="R61" s="91">
        <v>844</v>
      </c>
      <c r="S61" s="91">
        <v>1810.83</v>
      </c>
      <c r="T61" s="30">
        <v>0</v>
      </c>
      <c r="U61" s="30">
        <v>0</v>
      </c>
      <c r="V61" s="92">
        <f t="shared" si="3"/>
        <v>0</v>
      </c>
      <c r="W61" s="91">
        <v>22943</v>
      </c>
      <c r="X61" s="91">
        <v>53412.28</v>
      </c>
      <c r="Y61" s="91">
        <f>E61+J61+O61+T61+ACP_Agri_7!T61</f>
        <v>0</v>
      </c>
      <c r="Z61" s="91">
        <f>F61+K61+P61+U61+ACP_Agri_7!U61</f>
        <v>0</v>
      </c>
      <c r="AA61" s="92">
        <f t="shared" si="4"/>
        <v>0</v>
      </c>
    </row>
    <row r="62" spans="1:27" s="84" customFormat="1" ht="15" customHeight="1">
      <c r="A62" s="93"/>
      <c r="B62" s="93" t="s">
        <v>268</v>
      </c>
      <c r="C62" s="94">
        <f>SUM(C60:C61)</f>
        <v>18151</v>
      </c>
      <c r="D62" s="95">
        <f aca="true" t="shared" si="8" ref="D62:X62">SUM(D60:D61)</f>
        <v>63230.259999999995</v>
      </c>
      <c r="E62" s="94">
        <f t="shared" si="8"/>
        <v>0</v>
      </c>
      <c r="F62" s="94">
        <f t="shared" si="8"/>
        <v>0</v>
      </c>
      <c r="G62" s="96">
        <f t="shared" si="0"/>
        <v>0</v>
      </c>
      <c r="H62" s="95">
        <f t="shared" si="8"/>
        <v>1336</v>
      </c>
      <c r="I62" s="95">
        <f t="shared" si="8"/>
        <v>5374.839999999999</v>
      </c>
      <c r="J62" s="95">
        <f t="shared" si="8"/>
        <v>0</v>
      </c>
      <c r="K62" s="95">
        <f t="shared" si="8"/>
        <v>0</v>
      </c>
      <c r="L62" s="96">
        <f t="shared" si="1"/>
        <v>0</v>
      </c>
      <c r="M62" s="95">
        <f t="shared" si="8"/>
        <v>7207</v>
      </c>
      <c r="N62" s="95">
        <f t="shared" si="8"/>
        <v>20685.75</v>
      </c>
      <c r="O62" s="95">
        <f t="shared" si="8"/>
        <v>0</v>
      </c>
      <c r="P62" s="95">
        <f t="shared" si="8"/>
        <v>0</v>
      </c>
      <c r="Q62" s="96">
        <f t="shared" si="2"/>
        <v>0</v>
      </c>
      <c r="R62" s="95">
        <f t="shared" si="8"/>
        <v>5865</v>
      </c>
      <c r="S62" s="95">
        <f t="shared" si="8"/>
        <v>14353.16</v>
      </c>
      <c r="T62" s="95">
        <f t="shared" si="8"/>
        <v>0</v>
      </c>
      <c r="U62" s="95">
        <f t="shared" si="8"/>
        <v>0</v>
      </c>
      <c r="V62" s="96">
        <f t="shared" si="3"/>
        <v>0</v>
      </c>
      <c r="W62" s="95">
        <f t="shared" si="8"/>
        <v>840357</v>
      </c>
      <c r="X62" s="95">
        <f t="shared" si="8"/>
        <v>1821413.96</v>
      </c>
      <c r="Y62" s="95">
        <f>SUM(Y60:Y61)</f>
        <v>519600</v>
      </c>
      <c r="Z62" s="95">
        <f>SUM(Z60:Z61)</f>
        <v>1359800</v>
      </c>
      <c r="AA62" s="96">
        <f t="shared" si="4"/>
        <v>74.65628516430169</v>
      </c>
    </row>
    <row r="63" spans="1:27" s="84" customFormat="1" ht="15" customHeight="1">
      <c r="A63" s="590" t="s">
        <v>0</v>
      </c>
      <c r="B63" s="591"/>
      <c r="C63" s="94">
        <f>C62+C59+C55+C35+C28</f>
        <v>323815</v>
      </c>
      <c r="D63" s="95">
        <f aca="true" t="shared" si="9" ref="D63:X63">D62+D59+D55+D35+D28</f>
        <v>1339647.94</v>
      </c>
      <c r="E63" s="94">
        <f t="shared" si="9"/>
        <v>257184</v>
      </c>
      <c r="F63" s="94">
        <f t="shared" si="9"/>
        <v>1332617</v>
      </c>
      <c r="G63" s="96">
        <f t="shared" si="0"/>
        <v>99.47516509449491</v>
      </c>
      <c r="H63" s="95">
        <f t="shared" si="9"/>
        <v>38529</v>
      </c>
      <c r="I63" s="95">
        <f t="shared" si="9"/>
        <v>122570.00999999998</v>
      </c>
      <c r="J63" s="95">
        <f t="shared" si="9"/>
        <v>25323</v>
      </c>
      <c r="K63" s="95">
        <f t="shared" si="9"/>
        <v>56545.17999999999</v>
      </c>
      <c r="L63" s="96">
        <f t="shared" si="1"/>
        <v>46.13296515191603</v>
      </c>
      <c r="M63" s="95">
        <f t="shared" si="9"/>
        <v>133758</v>
      </c>
      <c r="N63" s="95">
        <f t="shared" si="9"/>
        <v>493252.39</v>
      </c>
      <c r="O63" s="95">
        <f t="shared" si="9"/>
        <v>169721</v>
      </c>
      <c r="P63" s="95">
        <f t="shared" si="9"/>
        <v>404711.02</v>
      </c>
      <c r="Q63" s="96">
        <f t="shared" si="2"/>
        <v>82.04947978052371</v>
      </c>
      <c r="R63" s="95">
        <f t="shared" si="9"/>
        <v>140136</v>
      </c>
      <c r="S63" s="95">
        <f t="shared" si="9"/>
        <v>286759.29</v>
      </c>
      <c r="T63" s="95">
        <f t="shared" si="9"/>
        <v>117108</v>
      </c>
      <c r="U63" s="95">
        <f t="shared" si="9"/>
        <v>173142.57</v>
      </c>
      <c r="V63" s="96">
        <f t="shared" si="3"/>
        <v>60.37906217441116</v>
      </c>
      <c r="W63" s="95">
        <f t="shared" si="9"/>
        <v>3614612</v>
      </c>
      <c r="X63" s="95">
        <f t="shared" si="9"/>
        <v>8960924.650000002</v>
      </c>
      <c r="Y63" s="95">
        <f>Y62+Y59+Y55+Y35+Y28</f>
        <v>3005603</v>
      </c>
      <c r="Z63" s="95">
        <f>Z62+Z59+Z55+Z35+Z28</f>
        <v>6294552.1899999995</v>
      </c>
      <c r="AA63" s="96">
        <v>65.25261870686982</v>
      </c>
    </row>
  </sheetData>
  <sheetProtection/>
  <mergeCells count="29">
    <mergeCell ref="W4:AA4"/>
    <mergeCell ref="M5:N5"/>
    <mergeCell ref="O5:P5"/>
    <mergeCell ref="AA5:AA6"/>
    <mergeCell ref="H5:I5"/>
    <mergeCell ref="J5:K5"/>
    <mergeCell ref="L5:L6"/>
    <mergeCell ref="Y5:Z5"/>
    <mergeCell ref="W5:X5"/>
    <mergeCell ref="R4:V4"/>
    <mergeCell ref="A1:AA1"/>
    <mergeCell ref="A2:AA2"/>
    <mergeCell ref="I3:J3"/>
    <mergeCell ref="U3:V3"/>
    <mergeCell ref="X3:Y3"/>
    <mergeCell ref="A4:A6"/>
    <mergeCell ref="B4:B6"/>
    <mergeCell ref="C5:D5"/>
    <mergeCell ref="E5:F5"/>
    <mergeCell ref="G5:G6"/>
    <mergeCell ref="A63:B63"/>
    <mergeCell ref="S3:T3"/>
    <mergeCell ref="Q5:Q6"/>
    <mergeCell ref="R5:S5"/>
    <mergeCell ref="T5:U5"/>
    <mergeCell ref="V5:V6"/>
    <mergeCell ref="C4:G4"/>
    <mergeCell ref="H4:L4"/>
    <mergeCell ref="M4:Q4"/>
  </mergeCells>
  <conditionalFormatting sqref="I3 P3:Q3">
    <cfRule type="cellIs" priority="12" dxfId="120" operator="lessThan">
      <formula>0</formula>
    </cfRule>
  </conditionalFormatting>
  <conditionalFormatting sqref="O3">
    <cfRule type="cellIs" priority="11" dxfId="120" operator="lessThan">
      <formula>0</formula>
    </cfRule>
  </conditionalFormatting>
  <conditionalFormatting sqref="N3">
    <cfRule type="cellIs" priority="10" dxfId="120" operator="lessThan">
      <formula>0</formula>
    </cfRule>
  </conditionalFormatting>
  <conditionalFormatting sqref="U3">
    <cfRule type="cellIs" priority="9" dxfId="120" operator="lessThan">
      <formula>0</formula>
    </cfRule>
  </conditionalFormatting>
  <conditionalFormatting sqref="AA3">
    <cfRule type="cellIs" priority="8" dxfId="120" operator="lessThan">
      <formula>0</formula>
    </cfRule>
  </conditionalFormatting>
  <conditionalFormatting sqref="Z3">
    <cfRule type="cellIs" priority="7" dxfId="120" operator="lessThan">
      <formula>0</formula>
    </cfRule>
  </conditionalFormatting>
  <conditionalFormatting sqref="X3">
    <cfRule type="cellIs" priority="6" dxfId="120" operator="lessThan">
      <formula>0</formula>
    </cfRule>
  </conditionalFormatting>
  <conditionalFormatting sqref="G1:G65536">
    <cfRule type="cellIs" priority="5" dxfId="120" operator="greaterThan" stopIfTrue="1">
      <formula>100</formula>
    </cfRule>
  </conditionalFormatting>
  <conditionalFormatting sqref="L1:L65536">
    <cfRule type="cellIs" priority="4" dxfId="120" operator="greaterThan" stopIfTrue="1">
      <formula>100</formula>
    </cfRule>
  </conditionalFormatting>
  <conditionalFormatting sqref="Q1:Q65536">
    <cfRule type="cellIs" priority="3" dxfId="120" operator="greaterThan" stopIfTrue="1">
      <formula>100</formula>
    </cfRule>
  </conditionalFormatting>
  <conditionalFormatting sqref="V1:V65536">
    <cfRule type="cellIs" priority="2" dxfId="120" operator="greaterThan" stopIfTrue="1">
      <formula>100</formula>
    </cfRule>
  </conditionalFormatting>
  <conditionalFormatting sqref="AA1:AA65536">
    <cfRule type="cellIs" priority="1" dxfId="120" operator="greaterThan" stopIfTrue="1">
      <formula>100</formula>
    </cfRule>
  </conditionalFormatting>
  <printOptions/>
  <pageMargins left="0.2" right="0.2" top="0.25" bottom="0.25" header="0.05" footer="0.05"/>
  <pageSetup horizontalDpi="600" verticalDpi="600" orientation="landscape" scale="56" r:id="rId1"/>
  <colBreaks count="1" manualBreakCount="1"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6" sqref="L36"/>
    </sheetView>
  </sheetViews>
  <sheetFormatPr defaultColWidth="9.140625" defaultRowHeight="12.75"/>
  <cols>
    <col min="1" max="1" width="5.8515625" style="75" bestFit="1" customWidth="1"/>
    <col min="2" max="2" width="22.421875" style="70" customWidth="1"/>
    <col min="3" max="3" width="4.57421875" style="70" bestFit="1" customWidth="1"/>
    <col min="4" max="4" width="6.00390625" style="74" bestFit="1" customWidth="1"/>
    <col min="5" max="5" width="5.140625" style="70" bestFit="1" customWidth="1"/>
    <col min="6" max="6" width="8.140625" style="70" bestFit="1" customWidth="1"/>
    <col min="7" max="7" width="9.421875" style="70" customWidth="1"/>
    <col min="8" max="8" width="4.7109375" style="70" bestFit="1" customWidth="1"/>
    <col min="9" max="9" width="6.00390625" style="70" bestFit="1" customWidth="1"/>
    <col min="10" max="10" width="5.140625" style="70" bestFit="1" customWidth="1"/>
    <col min="11" max="11" width="7.140625" style="70" bestFit="1" customWidth="1"/>
    <col min="12" max="12" width="9.421875" style="70" customWidth="1"/>
    <col min="13" max="13" width="4.7109375" style="70" bestFit="1" customWidth="1"/>
    <col min="14" max="14" width="7.140625" style="74" customWidth="1"/>
    <col min="15" max="15" width="5.00390625" style="70" bestFit="1" customWidth="1"/>
    <col min="16" max="16" width="5.7109375" style="70" bestFit="1" customWidth="1"/>
    <col min="17" max="17" width="10.7109375" style="70" customWidth="1"/>
    <col min="18" max="18" width="4.7109375" style="70" bestFit="1" customWidth="1"/>
    <col min="19" max="19" width="6.00390625" style="74" bestFit="1" customWidth="1"/>
    <col min="20" max="20" width="6.00390625" style="70" bestFit="1" customWidth="1"/>
    <col min="21" max="21" width="7.00390625" style="70" bestFit="1" customWidth="1"/>
    <col min="22" max="22" width="9.7109375" style="70" customWidth="1"/>
    <col min="23" max="23" width="7.7109375" style="70" bestFit="1" customWidth="1"/>
    <col min="24" max="24" width="7.00390625" style="70" customWidth="1"/>
    <col min="25" max="25" width="9.140625" style="70" bestFit="1" customWidth="1"/>
    <col min="26" max="26" width="10.00390625" style="70" bestFit="1" customWidth="1"/>
    <col min="27" max="27" width="11.7109375" style="70" bestFit="1" customWidth="1"/>
    <col min="28" max="28" width="7.7109375" style="70" bestFit="1" customWidth="1"/>
    <col min="29" max="29" width="7.00390625" style="70" bestFit="1" customWidth="1"/>
    <col min="30" max="30" width="7.140625" style="70" bestFit="1" customWidth="1"/>
    <col min="31" max="31" width="8.00390625" style="70" bestFit="1" customWidth="1"/>
    <col min="32" max="32" width="9.00390625" style="70" customWidth="1"/>
    <col min="33" max="16384" width="9.140625" style="70" customWidth="1"/>
  </cols>
  <sheetData>
    <row r="1" spans="1:32" ht="19.5" customHeight="1">
      <c r="A1" s="577" t="s">
        <v>134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</row>
    <row r="2" spans="1:32" ht="19.5" customHeight="1">
      <c r="A2" s="570" t="s">
        <v>205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</row>
    <row r="3" spans="1:32" ht="19.5" customHeight="1">
      <c r="A3" s="71"/>
      <c r="B3" s="72" t="s">
        <v>14</v>
      </c>
      <c r="C3" s="73"/>
      <c r="E3" s="74"/>
      <c r="F3" s="74"/>
      <c r="G3" s="74"/>
      <c r="H3" s="74"/>
      <c r="I3" s="74"/>
      <c r="J3" s="74"/>
      <c r="K3" s="74"/>
      <c r="L3" s="74"/>
      <c r="M3" s="74"/>
      <c r="N3" s="556"/>
      <c r="O3" s="556"/>
      <c r="P3" s="73"/>
      <c r="Q3" s="69"/>
      <c r="R3" s="69"/>
      <c r="S3" s="606" t="s">
        <v>379</v>
      </c>
      <c r="T3" s="606"/>
      <c r="U3" s="606"/>
      <c r="V3" s="606"/>
      <c r="W3" s="501"/>
      <c r="X3" s="501"/>
      <c r="Y3" s="112"/>
      <c r="Z3" s="112"/>
      <c r="AA3" s="112"/>
      <c r="AB3" s="112"/>
      <c r="AC3" s="112"/>
      <c r="AD3" s="112"/>
      <c r="AE3" s="112"/>
      <c r="AF3" s="112"/>
    </row>
    <row r="4" spans="1:32" ht="15" customHeight="1">
      <c r="A4" s="604" t="s">
        <v>3</v>
      </c>
      <c r="B4" s="604" t="s">
        <v>4</v>
      </c>
      <c r="C4" s="602" t="s">
        <v>166</v>
      </c>
      <c r="D4" s="607"/>
      <c r="E4" s="607"/>
      <c r="F4" s="607"/>
      <c r="G4" s="603"/>
      <c r="H4" s="602" t="s">
        <v>173</v>
      </c>
      <c r="I4" s="607"/>
      <c r="J4" s="607"/>
      <c r="K4" s="607"/>
      <c r="L4" s="603"/>
      <c r="M4" s="602" t="s">
        <v>31</v>
      </c>
      <c r="N4" s="607"/>
      <c r="O4" s="607"/>
      <c r="P4" s="607"/>
      <c r="Q4" s="603"/>
      <c r="R4" s="602" t="s">
        <v>30</v>
      </c>
      <c r="S4" s="607"/>
      <c r="T4" s="607"/>
      <c r="U4" s="607"/>
      <c r="V4" s="603"/>
      <c r="W4" s="602" t="s">
        <v>135</v>
      </c>
      <c r="X4" s="607"/>
      <c r="Y4" s="607"/>
      <c r="Z4" s="607"/>
      <c r="AA4" s="603"/>
      <c r="AB4" s="602" t="s">
        <v>122</v>
      </c>
      <c r="AC4" s="607"/>
      <c r="AD4" s="607"/>
      <c r="AE4" s="607"/>
      <c r="AF4" s="603"/>
    </row>
    <row r="5" spans="1:32" ht="24.75" customHeight="1">
      <c r="A5" s="605"/>
      <c r="B5" s="605"/>
      <c r="C5" s="602" t="s">
        <v>129</v>
      </c>
      <c r="D5" s="603"/>
      <c r="E5" s="602" t="s">
        <v>130</v>
      </c>
      <c r="F5" s="603"/>
      <c r="G5" s="600" t="s">
        <v>131</v>
      </c>
      <c r="H5" s="602" t="s">
        <v>129</v>
      </c>
      <c r="I5" s="603"/>
      <c r="J5" s="602" t="s">
        <v>130</v>
      </c>
      <c r="K5" s="603"/>
      <c r="L5" s="600" t="s">
        <v>131</v>
      </c>
      <c r="M5" s="602" t="s">
        <v>129</v>
      </c>
      <c r="N5" s="603"/>
      <c r="O5" s="602" t="s">
        <v>130</v>
      </c>
      <c r="P5" s="603"/>
      <c r="Q5" s="600" t="s">
        <v>131</v>
      </c>
      <c r="R5" s="602" t="s">
        <v>129</v>
      </c>
      <c r="S5" s="603"/>
      <c r="T5" s="602" t="s">
        <v>130</v>
      </c>
      <c r="U5" s="603"/>
      <c r="V5" s="600" t="s">
        <v>131</v>
      </c>
      <c r="W5" s="602" t="s">
        <v>129</v>
      </c>
      <c r="X5" s="603"/>
      <c r="Y5" s="602" t="s">
        <v>130</v>
      </c>
      <c r="Z5" s="603"/>
      <c r="AA5" s="600" t="s">
        <v>131</v>
      </c>
      <c r="AB5" s="602" t="s">
        <v>129</v>
      </c>
      <c r="AC5" s="603"/>
      <c r="AD5" s="602" t="s">
        <v>130</v>
      </c>
      <c r="AE5" s="603"/>
      <c r="AF5" s="600" t="s">
        <v>131</v>
      </c>
    </row>
    <row r="6" spans="1:32" ht="24.75" customHeight="1">
      <c r="A6" s="605"/>
      <c r="B6" s="605"/>
      <c r="C6" s="33" t="s">
        <v>35</v>
      </c>
      <c r="D6" s="34" t="s">
        <v>36</v>
      </c>
      <c r="E6" s="33" t="s">
        <v>35</v>
      </c>
      <c r="F6" s="33" t="s">
        <v>36</v>
      </c>
      <c r="G6" s="601"/>
      <c r="H6" s="33" t="s">
        <v>35</v>
      </c>
      <c r="I6" s="34" t="s">
        <v>36</v>
      </c>
      <c r="J6" s="33" t="s">
        <v>35</v>
      </c>
      <c r="K6" s="33" t="s">
        <v>36</v>
      </c>
      <c r="L6" s="601"/>
      <c r="M6" s="33" t="s">
        <v>35</v>
      </c>
      <c r="N6" s="34" t="s">
        <v>36</v>
      </c>
      <c r="O6" s="33" t="s">
        <v>35</v>
      </c>
      <c r="P6" s="33" t="s">
        <v>36</v>
      </c>
      <c r="Q6" s="601"/>
      <c r="R6" s="33" t="s">
        <v>35</v>
      </c>
      <c r="S6" s="34" t="s">
        <v>36</v>
      </c>
      <c r="T6" s="33" t="s">
        <v>35</v>
      </c>
      <c r="U6" s="33" t="s">
        <v>36</v>
      </c>
      <c r="V6" s="601"/>
      <c r="W6" s="33" t="s">
        <v>35</v>
      </c>
      <c r="X6" s="34" t="s">
        <v>36</v>
      </c>
      <c r="Y6" s="33" t="s">
        <v>35</v>
      </c>
      <c r="Z6" s="33" t="s">
        <v>36</v>
      </c>
      <c r="AA6" s="601"/>
      <c r="AB6" s="33" t="s">
        <v>35</v>
      </c>
      <c r="AC6" s="34" t="s">
        <v>36</v>
      </c>
      <c r="AD6" s="33" t="s">
        <v>35</v>
      </c>
      <c r="AE6" s="33" t="s">
        <v>36</v>
      </c>
      <c r="AF6" s="601"/>
    </row>
    <row r="7" spans="1:32" ht="15">
      <c r="A7" s="97">
        <v>1</v>
      </c>
      <c r="B7" s="98" t="s">
        <v>251</v>
      </c>
      <c r="C7" s="101">
        <v>0</v>
      </c>
      <c r="D7" s="100">
        <v>0</v>
      </c>
      <c r="E7" s="102">
        <f>F7/100</f>
        <v>0</v>
      </c>
      <c r="F7" s="102">
        <v>0</v>
      </c>
      <c r="G7" s="103">
        <v>0</v>
      </c>
      <c r="H7" s="101">
        <v>5</v>
      </c>
      <c r="I7" s="100">
        <v>2700</v>
      </c>
      <c r="J7" s="102">
        <v>1</v>
      </c>
      <c r="K7" s="102">
        <v>550</v>
      </c>
      <c r="L7" s="103">
        <f aca="true" t="shared" si="0" ref="L7:L13">K7*100/I7</f>
        <v>20.37037037037037</v>
      </c>
      <c r="M7" s="101">
        <v>34</v>
      </c>
      <c r="N7" s="100">
        <v>604</v>
      </c>
      <c r="O7" s="102">
        <v>7</v>
      </c>
      <c r="P7" s="102">
        <v>25</v>
      </c>
      <c r="Q7" s="103">
        <f>P7*100/N7</f>
        <v>4.139072847682119</v>
      </c>
      <c r="R7" s="101">
        <v>37</v>
      </c>
      <c r="S7" s="100">
        <v>1231.24</v>
      </c>
      <c r="T7" s="102">
        <v>18</v>
      </c>
      <c r="U7" s="102">
        <v>625</v>
      </c>
      <c r="V7" s="103">
        <f aca="true" t="shared" si="1" ref="V7:V17">U7*100/S7</f>
        <v>50.761833598648515</v>
      </c>
      <c r="W7" s="101">
        <v>7264</v>
      </c>
      <c r="X7" s="100">
        <v>13139.07</v>
      </c>
      <c r="Y7" s="102">
        <v>46</v>
      </c>
      <c r="Z7" s="102">
        <v>300</v>
      </c>
      <c r="AA7" s="103">
        <f>Z7*100/X7</f>
        <v>2.283266623893472</v>
      </c>
      <c r="AB7" s="101">
        <f aca="true" t="shared" si="2" ref="AB7:AB27">C7+H7+M7+R7+W7</f>
        <v>7340</v>
      </c>
      <c r="AC7" s="100">
        <f aca="true" t="shared" si="3" ref="AC7:AC27">D7+I7+N7+S7+X7</f>
        <v>17674.309999999998</v>
      </c>
      <c r="AD7" s="101">
        <f aca="true" t="shared" si="4" ref="AD7:AD27">E7+J7+O7+T7+Y7</f>
        <v>72</v>
      </c>
      <c r="AE7" s="101">
        <f aca="true" t="shared" si="5" ref="AE7:AE27">F7+K7+P7+U7+Z7</f>
        <v>1500</v>
      </c>
      <c r="AF7" s="103">
        <f>AE7*100/AC7</f>
        <v>8.486894254994963</v>
      </c>
    </row>
    <row r="8" spans="1:32" ht="15">
      <c r="A8" s="97">
        <v>2</v>
      </c>
      <c r="B8" s="98" t="s">
        <v>252</v>
      </c>
      <c r="C8" s="101">
        <v>0</v>
      </c>
      <c r="D8" s="100">
        <v>0</v>
      </c>
      <c r="E8" s="102">
        <v>1</v>
      </c>
      <c r="F8" s="102">
        <v>1634</v>
      </c>
      <c r="G8" s="103">
        <v>0</v>
      </c>
      <c r="H8" s="101">
        <v>1</v>
      </c>
      <c r="I8" s="100">
        <v>600</v>
      </c>
      <c r="J8" s="102">
        <v>10</v>
      </c>
      <c r="K8" s="102">
        <v>430</v>
      </c>
      <c r="L8" s="103">
        <f t="shared" si="0"/>
        <v>71.66666666666667</v>
      </c>
      <c r="M8" s="101">
        <v>2</v>
      </c>
      <c r="N8" s="100">
        <v>30</v>
      </c>
      <c r="O8" s="102">
        <v>1</v>
      </c>
      <c r="P8" s="102">
        <v>50</v>
      </c>
      <c r="Q8" s="103">
        <f aca="true" t="shared" si="6" ref="Q8:Q55">P8*100/N8</f>
        <v>166.66666666666666</v>
      </c>
      <c r="R8" s="101">
        <v>1</v>
      </c>
      <c r="S8" s="100">
        <v>60</v>
      </c>
      <c r="T8" s="102">
        <v>6</v>
      </c>
      <c r="U8" s="102">
        <v>261</v>
      </c>
      <c r="V8" s="103">
        <f t="shared" si="1"/>
        <v>435</v>
      </c>
      <c r="W8" s="101">
        <v>306</v>
      </c>
      <c r="X8" s="100">
        <v>2012.22</v>
      </c>
      <c r="Y8" s="102">
        <v>48</v>
      </c>
      <c r="Z8" s="102">
        <v>620</v>
      </c>
      <c r="AA8" s="103">
        <f aca="true" t="shared" si="7" ref="AA8:AA62">Z8*100/X8</f>
        <v>30.81174026696882</v>
      </c>
      <c r="AB8" s="101">
        <f t="shared" si="2"/>
        <v>310</v>
      </c>
      <c r="AC8" s="100">
        <f t="shared" si="3"/>
        <v>2702.2200000000003</v>
      </c>
      <c r="AD8" s="101">
        <f t="shared" si="4"/>
        <v>66</v>
      </c>
      <c r="AE8" s="101">
        <f t="shared" si="5"/>
        <v>2995</v>
      </c>
      <c r="AF8" s="103">
        <f aca="true" t="shared" si="8" ref="AF8:AF62">AE8*100/AC8</f>
        <v>110.83479509440384</v>
      </c>
    </row>
    <row r="9" spans="1:32" ht="15">
      <c r="A9" s="97">
        <v>3</v>
      </c>
      <c r="B9" s="98" t="s">
        <v>253</v>
      </c>
      <c r="C9" s="101">
        <v>0</v>
      </c>
      <c r="D9" s="100">
        <v>0</v>
      </c>
      <c r="E9" s="102">
        <v>1</v>
      </c>
      <c r="F9" s="102">
        <v>250000</v>
      </c>
      <c r="G9" s="103">
        <v>0</v>
      </c>
      <c r="H9" s="101">
        <v>3</v>
      </c>
      <c r="I9" s="100">
        <v>1300</v>
      </c>
      <c r="J9" s="102">
        <v>7</v>
      </c>
      <c r="K9" s="102">
        <v>2174</v>
      </c>
      <c r="L9" s="103">
        <f t="shared" si="0"/>
        <v>167.23076923076923</v>
      </c>
      <c r="M9" s="101">
        <v>7</v>
      </c>
      <c r="N9" s="100">
        <v>175</v>
      </c>
      <c r="O9" s="102">
        <v>0</v>
      </c>
      <c r="P9" s="102">
        <v>0</v>
      </c>
      <c r="Q9" s="103">
        <f t="shared" si="6"/>
        <v>0</v>
      </c>
      <c r="R9" s="101">
        <v>6</v>
      </c>
      <c r="S9" s="100">
        <v>257.5</v>
      </c>
      <c r="T9" s="102">
        <v>103</v>
      </c>
      <c r="U9" s="102">
        <v>2556</v>
      </c>
      <c r="V9" s="103">
        <f t="shared" si="1"/>
        <v>992.6213592233009</v>
      </c>
      <c r="W9" s="101">
        <v>1644</v>
      </c>
      <c r="X9" s="100">
        <v>7693.14</v>
      </c>
      <c r="Y9" s="102">
        <v>811</v>
      </c>
      <c r="Z9" s="102">
        <v>1654</v>
      </c>
      <c r="AA9" s="103">
        <f t="shared" si="7"/>
        <v>21.49967373530184</v>
      </c>
      <c r="AB9" s="101">
        <f t="shared" si="2"/>
        <v>1660</v>
      </c>
      <c r="AC9" s="100">
        <f t="shared" si="3"/>
        <v>9425.64</v>
      </c>
      <c r="AD9" s="101">
        <f t="shared" si="4"/>
        <v>922</v>
      </c>
      <c r="AE9" s="101">
        <f t="shared" si="5"/>
        <v>256384</v>
      </c>
      <c r="AF9" s="103">
        <f t="shared" si="8"/>
        <v>2720.069936895532</v>
      </c>
    </row>
    <row r="10" spans="1:32" ht="15">
      <c r="A10" s="97">
        <v>4</v>
      </c>
      <c r="B10" s="98" t="s">
        <v>254</v>
      </c>
      <c r="C10" s="101">
        <v>1</v>
      </c>
      <c r="D10" s="100">
        <v>5500</v>
      </c>
      <c r="E10" s="102">
        <v>126</v>
      </c>
      <c r="F10" s="102">
        <v>215808</v>
      </c>
      <c r="G10" s="103">
        <f>F10*100/D10</f>
        <v>3923.7818181818184</v>
      </c>
      <c r="H10" s="101">
        <v>5</v>
      </c>
      <c r="I10" s="100">
        <v>2250</v>
      </c>
      <c r="J10" s="102">
        <v>37</v>
      </c>
      <c r="K10" s="102">
        <v>15642</v>
      </c>
      <c r="L10" s="103">
        <f t="shared" si="0"/>
        <v>695.2</v>
      </c>
      <c r="M10" s="101">
        <v>13</v>
      </c>
      <c r="N10" s="100">
        <v>275</v>
      </c>
      <c r="O10" s="102">
        <v>2</v>
      </c>
      <c r="P10" s="102">
        <v>5</v>
      </c>
      <c r="Q10" s="103">
        <f t="shared" si="6"/>
        <v>1.8181818181818181</v>
      </c>
      <c r="R10" s="101">
        <v>22</v>
      </c>
      <c r="S10" s="100">
        <v>639</v>
      </c>
      <c r="T10" s="102">
        <v>302</v>
      </c>
      <c r="U10" s="102">
        <v>10176</v>
      </c>
      <c r="V10" s="103">
        <f t="shared" si="1"/>
        <v>1592.488262910798</v>
      </c>
      <c r="W10" s="101">
        <v>5665</v>
      </c>
      <c r="X10" s="100">
        <v>39472.76</v>
      </c>
      <c r="Y10" s="102">
        <v>22544</v>
      </c>
      <c r="Z10" s="102">
        <v>19551</v>
      </c>
      <c r="AA10" s="103">
        <f t="shared" si="7"/>
        <v>49.53035967082109</v>
      </c>
      <c r="AB10" s="101">
        <f t="shared" si="2"/>
        <v>5706</v>
      </c>
      <c r="AC10" s="100">
        <f t="shared" si="3"/>
        <v>48136.76</v>
      </c>
      <c r="AD10" s="101">
        <f t="shared" si="4"/>
        <v>23011</v>
      </c>
      <c r="AE10" s="101">
        <f t="shared" si="5"/>
        <v>261182</v>
      </c>
      <c r="AF10" s="103">
        <f t="shared" si="8"/>
        <v>542.5832565382465</v>
      </c>
    </row>
    <row r="11" spans="1:32" ht="15">
      <c r="A11" s="97">
        <v>5</v>
      </c>
      <c r="B11" s="98" t="s">
        <v>255</v>
      </c>
      <c r="C11" s="101">
        <v>0</v>
      </c>
      <c r="D11" s="100">
        <v>0</v>
      </c>
      <c r="E11" s="102">
        <v>11</v>
      </c>
      <c r="F11" s="102">
        <v>13629</v>
      </c>
      <c r="G11" s="103">
        <v>0</v>
      </c>
      <c r="H11" s="101">
        <v>3</v>
      </c>
      <c r="I11" s="100">
        <v>1650</v>
      </c>
      <c r="J11" s="102">
        <v>0</v>
      </c>
      <c r="K11" s="102">
        <v>0</v>
      </c>
      <c r="L11" s="103">
        <f t="shared" si="0"/>
        <v>0</v>
      </c>
      <c r="M11" s="101">
        <v>12</v>
      </c>
      <c r="N11" s="100">
        <v>270</v>
      </c>
      <c r="O11" s="102">
        <v>20</v>
      </c>
      <c r="P11" s="102">
        <v>128</v>
      </c>
      <c r="Q11" s="103">
        <f t="shared" si="6"/>
        <v>47.407407407407405</v>
      </c>
      <c r="R11" s="101">
        <v>10</v>
      </c>
      <c r="S11" s="100">
        <v>375</v>
      </c>
      <c r="T11" s="102">
        <v>20</v>
      </c>
      <c r="U11" s="102">
        <v>1539</v>
      </c>
      <c r="V11" s="103">
        <f t="shared" si="1"/>
        <v>410.4</v>
      </c>
      <c r="W11" s="101">
        <v>3176</v>
      </c>
      <c r="X11" s="100">
        <v>8787.94</v>
      </c>
      <c r="Y11" s="102">
        <v>1019</v>
      </c>
      <c r="Z11" s="102">
        <v>3089</v>
      </c>
      <c r="AA11" s="103">
        <f t="shared" si="7"/>
        <v>35.150444814143015</v>
      </c>
      <c r="AB11" s="101">
        <f t="shared" si="2"/>
        <v>3201</v>
      </c>
      <c r="AC11" s="100">
        <f t="shared" si="3"/>
        <v>11082.94</v>
      </c>
      <c r="AD11" s="101">
        <f t="shared" si="4"/>
        <v>1070</v>
      </c>
      <c r="AE11" s="101">
        <f t="shared" si="5"/>
        <v>18385</v>
      </c>
      <c r="AF11" s="103">
        <f t="shared" si="8"/>
        <v>165.88558631554443</v>
      </c>
    </row>
    <row r="12" spans="1:32" ht="15">
      <c r="A12" s="97">
        <v>6</v>
      </c>
      <c r="B12" s="98" t="s">
        <v>256</v>
      </c>
      <c r="C12" s="101">
        <v>0</v>
      </c>
      <c r="D12" s="100">
        <v>0</v>
      </c>
      <c r="E12" s="102">
        <v>2</v>
      </c>
      <c r="F12" s="102">
        <v>2000</v>
      </c>
      <c r="G12" s="103">
        <v>0</v>
      </c>
      <c r="H12" s="101">
        <v>3</v>
      </c>
      <c r="I12" s="100">
        <v>1650</v>
      </c>
      <c r="J12" s="102">
        <v>0</v>
      </c>
      <c r="K12" s="102">
        <v>0</v>
      </c>
      <c r="L12" s="103">
        <f t="shared" si="0"/>
        <v>0</v>
      </c>
      <c r="M12" s="101">
        <v>10</v>
      </c>
      <c r="N12" s="100">
        <v>217</v>
      </c>
      <c r="O12" s="102">
        <v>35</v>
      </c>
      <c r="P12" s="102">
        <v>208</v>
      </c>
      <c r="Q12" s="103">
        <f t="shared" si="6"/>
        <v>95.85253456221199</v>
      </c>
      <c r="R12" s="101">
        <v>6</v>
      </c>
      <c r="S12" s="100">
        <v>237.5</v>
      </c>
      <c r="T12" s="102">
        <v>42</v>
      </c>
      <c r="U12" s="102">
        <v>3772</v>
      </c>
      <c r="V12" s="103">
        <f t="shared" si="1"/>
        <v>1588.2105263157894</v>
      </c>
      <c r="W12" s="101">
        <v>2268</v>
      </c>
      <c r="X12" s="100">
        <v>9666.39</v>
      </c>
      <c r="Y12" s="102">
        <v>7336</v>
      </c>
      <c r="Z12" s="102">
        <v>37511</v>
      </c>
      <c r="AA12" s="103">
        <f t="shared" si="7"/>
        <v>388.0559340146632</v>
      </c>
      <c r="AB12" s="101">
        <f t="shared" si="2"/>
        <v>2287</v>
      </c>
      <c r="AC12" s="100">
        <f t="shared" si="3"/>
        <v>11770.89</v>
      </c>
      <c r="AD12" s="101">
        <f t="shared" si="4"/>
        <v>7415</v>
      </c>
      <c r="AE12" s="101">
        <f t="shared" si="5"/>
        <v>43491</v>
      </c>
      <c r="AF12" s="103">
        <f t="shared" si="8"/>
        <v>369.47928321477815</v>
      </c>
    </row>
    <row r="13" spans="1:32" ht="15">
      <c r="A13" s="97">
        <v>7</v>
      </c>
      <c r="B13" s="98" t="s">
        <v>257</v>
      </c>
      <c r="C13" s="101">
        <v>0</v>
      </c>
      <c r="D13" s="100">
        <v>0</v>
      </c>
      <c r="E13" s="102">
        <v>5</v>
      </c>
      <c r="F13" s="102">
        <v>5569</v>
      </c>
      <c r="G13" s="103">
        <v>0</v>
      </c>
      <c r="H13" s="101">
        <v>3</v>
      </c>
      <c r="I13" s="100">
        <v>3000</v>
      </c>
      <c r="J13" s="102">
        <v>9</v>
      </c>
      <c r="K13" s="102">
        <v>762</v>
      </c>
      <c r="L13" s="103">
        <f t="shared" si="0"/>
        <v>25.4</v>
      </c>
      <c r="M13" s="101">
        <v>25</v>
      </c>
      <c r="N13" s="100">
        <v>352</v>
      </c>
      <c r="O13" s="102">
        <v>69</v>
      </c>
      <c r="P13" s="102">
        <v>575</v>
      </c>
      <c r="Q13" s="103">
        <f t="shared" si="6"/>
        <v>163.35227272727272</v>
      </c>
      <c r="R13" s="101">
        <v>13</v>
      </c>
      <c r="S13" s="100">
        <v>645</v>
      </c>
      <c r="T13" s="102">
        <v>36</v>
      </c>
      <c r="U13" s="102">
        <v>1309</v>
      </c>
      <c r="V13" s="103">
        <f t="shared" si="1"/>
        <v>202.94573643410854</v>
      </c>
      <c r="W13" s="101">
        <v>8397</v>
      </c>
      <c r="X13" s="100">
        <v>20034.3</v>
      </c>
      <c r="Y13" s="102">
        <v>2855</v>
      </c>
      <c r="Z13" s="102">
        <v>6876</v>
      </c>
      <c r="AA13" s="103">
        <f t="shared" si="7"/>
        <v>34.32113924619278</v>
      </c>
      <c r="AB13" s="101">
        <f t="shared" si="2"/>
        <v>8438</v>
      </c>
      <c r="AC13" s="100">
        <f t="shared" si="3"/>
        <v>24031.3</v>
      </c>
      <c r="AD13" s="101">
        <f t="shared" si="4"/>
        <v>2974</v>
      </c>
      <c r="AE13" s="101">
        <f t="shared" si="5"/>
        <v>15091</v>
      </c>
      <c r="AF13" s="103">
        <f t="shared" si="8"/>
        <v>62.79726856225007</v>
      </c>
    </row>
    <row r="14" spans="1:32" ht="15">
      <c r="A14" s="97">
        <v>8</v>
      </c>
      <c r="B14" s="98" t="s">
        <v>194</v>
      </c>
      <c r="C14" s="101">
        <v>0</v>
      </c>
      <c r="D14" s="100">
        <v>0</v>
      </c>
      <c r="E14" s="102">
        <v>0</v>
      </c>
      <c r="F14" s="102">
        <v>0</v>
      </c>
      <c r="G14" s="103">
        <v>0</v>
      </c>
      <c r="H14" s="101">
        <v>0</v>
      </c>
      <c r="I14" s="100">
        <v>0</v>
      </c>
      <c r="J14" s="102">
        <v>0</v>
      </c>
      <c r="K14" s="102">
        <v>0</v>
      </c>
      <c r="L14" s="103">
        <v>0</v>
      </c>
      <c r="M14" s="101">
        <v>3</v>
      </c>
      <c r="N14" s="100">
        <v>45</v>
      </c>
      <c r="O14" s="102">
        <v>3</v>
      </c>
      <c r="P14" s="102">
        <v>30</v>
      </c>
      <c r="Q14" s="103">
        <f t="shared" si="6"/>
        <v>66.66666666666667</v>
      </c>
      <c r="R14" s="101">
        <v>2</v>
      </c>
      <c r="S14" s="100">
        <v>87.5</v>
      </c>
      <c r="T14" s="102">
        <v>168</v>
      </c>
      <c r="U14" s="102">
        <v>3935</v>
      </c>
      <c r="V14" s="103">
        <f t="shared" si="1"/>
        <v>4497.142857142857</v>
      </c>
      <c r="W14" s="101">
        <v>450</v>
      </c>
      <c r="X14" s="100">
        <v>1684.95</v>
      </c>
      <c r="Y14" s="102">
        <v>3831</v>
      </c>
      <c r="Z14" s="102">
        <v>2192</v>
      </c>
      <c r="AA14" s="103">
        <f t="shared" si="7"/>
        <v>130.0928810943945</v>
      </c>
      <c r="AB14" s="101">
        <f t="shared" si="2"/>
        <v>455</v>
      </c>
      <c r="AC14" s="100">
        <f t="shared" si="3"/>
        <v>1817.45</v>
      </c>
      <c r="AD14" s="101">
        <f t="shared" si="4"/>
        <v>4002</v>
      </c>
      <c r="AE14" s="101">
        <f t="shared" si="5"/>
        <v>6157</v>
      </c>
      <c r="AF14" s="103">
        <f t="shared" si="8"/>
        <v>338.7713554705769</v>
      </c>
    </row>
    <row r="15" spans="1:32" ht="15">
      <c r="A15" s="97">
        <v>9</v>
      </c>
      <c r="B15" s="98" t="s">
        <v>199</v>
      </c>
      <c r="C15" s="101">
        <v>0</v>
      </c>
      <c r="D15" s="100">
        <v>0</v>
      </c>
      <c r="E15" s="102">
        <v>0</v>
      </c>
      <c r="F15" s="102">
        <v>0</v>
      </c>
      <c r="G15" s="103">
        <v>0</v>
      </c>
      <c r="H15" s="101">
        <v>1</v>
      </c>
      <c r="I15" s="100">
        <v>350</v>
      </c>
      <c r="J15" s="102">
        <v>3</v>
      </c>
      <c r="K15" s="102">
        <v>1079</v>
      </c>
      <c r="L15" s="103">
        <f>K15*100/I15</f>
        <v>308.2857142857143</v>
      </c>
      <c r="M15" s="101">
        <v>9</v>
      </c>
      <c r="N15" s="100">
        <v>225</v>
      </c>
      <c r="O15" s="102">
        <v>2</v>
      </c>
      <c r="P15" s="102">
        <v>24</v>
      </c>
      <c r="Q15" s="103">
        <f t="shared" si="6"/>
        <v>10.666666666666666</v>
      </c>
      <c r="R15" s="101">
        <v>7</v>
      </c>
      <c r="S15" s="100">
        <v>397.5</v>
      </c>
      <c r="T15" s="102">
        <v>17</v>
      </c>
      <c r="U15" s="102">
        <v>291</v>
      </c>
      <c r="V15" s="103">
        <f t="shared" si="1"/>
        <v>73.20754716981132</v>
      </c>
      <c r="W15" s="101">
        <v>1055</v>
      </c>
      <c r="X15" s="100">
        <v>4733.19</v>
      </c>
      <c r="Y15" s="102">
        <v>2157</v>
      </c>
      <c r="Z15" s="102">
        <v>37056</v>
      </c>
      <c r="AA15" s="103">
        <f t="shared" si="7"/>
        <v>782.8969468793774</v>
      </c>
      <c r="AB15" s="101">
        <f t="shared" si="2"/>
        <v>1072</v>
      </c>
      <c r="AC15" s="100">
        <f t="shared" si="3"/>
        <v>5705.69</v>
      </c>
      <c r="AD15" s="101">
        <f t="shared" si="4"/>
        <v>2179</v>
      </c>
      <c r="AE15" s="101">
        <f t="shared" si="5"/>
        <v>38450</v>
      </c>
      <c r="AF15" s="103">
        <f t="shared" si="8"/>
        <v>673.8886970725715</v>
      </c>
    </row>
    <row r="16" spans="1:32" ht="15">
      <c r="A16" s="97">
        <v>10</v>
      </c>
      <c r="B16" s="98" t="s">
        <v>258</v>
      </c>
      <c r="C16" s="101">
        <v>0</v>
      </c>
      <c r="D16" s="100">
        <v>0</v>
      </c>
      <c r="E16" s="102">
        <v>12</v>
      </c>
      <c r="F16" s="102">
        <v>120723</v>
      </c>
      <c r="G16" s="103">
        <v>0</v>
      </c>
      <c r="H16" s="101">
        <v>3</v>
      </c>
      <c r="I16" s="100">
        <v>1100</v>
      </c>
      <c r="J16" s="102">
        <v>325</v>
      </c>
      <c r="K16" s="102">
        <v>7755</v>
      </c>
      <c r="L16" s="103">
        <f>K16*100/I16</f>
        <v>705</v>
      </c>
      <c r="M16" s="101">
        <v>6</v>
      </c>
      <c r="N16" s="100">
        <v>405</v>
      </c>
      <c r="O16" s="102">
        <v>6</v>
      </c>
      <c r="P16" s="102">
        <v>94</v>
      </c>
      <c r="Q16" s="103">
        <f t="shared" si="6"/>
        <v>23.209876543209877</v>
      </c>
      <c r="R16" s="101">
        <v>10</v>
      </c>
      <c r="S16" s="100">
        <v>687.5</v>
      </c>
      <c r="T16" s="102">
        <v>47</v>
      </c>
      <c r="U16" s="102">
        <v>2028</v>
      </c>
      <c r="V16" s="103">
        <f t="shared" si="1"/>
        <v>294.9818181818182</v>
      </c>
      <c r="W16" s="101">
        <v>956</v>
      </c>
      <c r="X16" s="100">
        <v>7571.12</v>
      </c>
      <c r="Y16" s="102">
        <v>4312</v>
      </c>
      <c r="Z16" s="102">
        <v>34158</v>
      </c>
      <c r="AA16" s="103">
        <f t="shared" si="7"/>
        <v>451.161783197202</v>
      </c>
      <c r="AB16" s="101">
        <f t="shared" si="2"/>
        <v>975</v>
      </c>
      <c r="AC16" s="100">
        <f t="shared" si="3"/>
        <v>9763.619999999999</v>
      </c>
      <c r="AD16" s="101">
        <f t="shared" si="4"/>
        <v>4702</v>
      </c>
      <c r="AE16" s="101">
        <f t="shared" si="5"/>
        <v>164758</v>
      </c>
      <c r="AF16" s="103">
        <f t="shared" si="8"/>
        <v>1687.468377507523</v>
      </c>
    </row>
    <row r="17" spans="1:32" ht="15">
      <c r="A17" s="97">
        <v>11</v>
      </c>
      <c r="B17" s="98" t="s">
        <v>259</v>
      </c>
      <c r="C17" s="101">
        <v>0</v>
      </c>
      <c r="D17" s="100">
        <v>0</v>
      </c>
      <c r="E17" s="102">
        <v>0</v>
      </c>
      <c r="F17" s="102">
        <v>0</v>
      </c>
      <c r="G17" s="103">
        <v>0</v>
      </c>
      <c r="H17" s="101">
        <v>0</v>
      </c>
      <c r="I17" s="100">
        <v>0</v>
      </c>
      <c r="J17" s="102">
        <v>0</v>
      </c>
      <c r="K17" s="102">
        <v>0</v>
      </c>
      <c r="L17" s="103">
        <v>0</v>
      </c>
      <c r="M17" s="101">
        <v>6</v>
      </c>
      <c r="N17" s="100">
        <v>380</v>
      </c>
      <c r="O17" s="102">
        <v>0</v>
      </c>
      <c r="P17" s="102">
        <v>0</v>
      </c>
      <c r="Q17" s="103">
        <f t="shared" si="6"/>
        <v>0</v>
      </c>
      <c r="R17" s="101">
        <v>1</v>
      </c>
      <c r="S17" s="100">
        <v>60</v>
      </c>
      <c r="T17" s="102">
        <v>0</v>
      </c>
      <c r="U17" s="102">
        <v>0</v>
      </c>
      <c r="V17" s="103">
        <f t="shared" si="1"/>
        <v>0</v>
      </c>
      <c r="W17" s="101">
        <v>447</v>
      </c>
      <c r="X17" s="100">
        <v>1809.65</v>
      </c>
      <c r="Y17" s="102">
        <v>0</v>
      </c>
      <c r="Z17" s="102">
        <v>0</v>
      </c>
      <c r="AA17" s="103">
        <f t="shared" si="7"/>
        <v>0</v>
      </c>
      <c r="AB17" s="101">
        <f t="shared" si="2"/>
        <v>454</v>
      </c>
      <c r="AC17" s="100">
        <f t="shared" si="3"/>
        <v>2249.65</v>
      </c>
      <c r="AD17" s="101">
        <f t="shared" si="4"/>
        <v>0</v>
      </c>
      <c r="AE17" s="101">
        <f t="shared" si="5"/>
        <v>0</v>
      </c>
      <c r="AF17" s="103">
        <f t="shared" si="8"/>
        <v>0</v>
      </c>
    </row>
    <row r="18" spans="1:32" ht="15">
      <c r="A18" s="97">
        <v>12</v>
      </c>
      <c r="B18" s="98" t="s">
        <v>260</v>
      </c>
      <c r="C18" s="101">
        <v>0</v>
      </c>
      <c r="D18" s="100">
        <v>0</v>
      </c>
      <c r="E18" s="102">
        <v>0</v>
      </c>
      <c r="F18" s="102">
        <v>0</v>
      </c>
      <c r="G18" s="103">
        <v>0</v>
      </c>
      <c r="H18" s="101">
        <v>0</v>
      </c>
      <c r="I18" s="100">
        <v>0</v>
      </c>
      <c r="J18" s="102">
        <v>0</v>
      </c>
      <c r="K18" s="102">
        <v>0</v>
      </c>
      <c r="L18" s="103">
        <v>0</v>
      </c>
      <c r="M18" s="101">
        <v>0</v>
      </c>
      <c r="N18" s="100">
        <v>0</v>
      </c>
      <c r="O18" s="102">
        <v>0</v>
      </c>
      <c r="P18" s="102">
        <v>0</v>
      </c>
      <c r="Q18" s="103">
        <v>0</v>
      </c>
      <c r="R18" s="101">
        <v>0</v>
      </c>
      <c r="S18" s="100">
        <v>0</v>
      </c>
      <c r="T18" s="102">
        <v>0</v>
      </c>
      <c r="U18" s="102">
        <v>0</v>
      </c>
      <c r="V18" s="103">
        <v>0</v>
      </c>
      <c r="W18" s="101">
        <v>608</v>
      </c>
      <c r="X18" s="100">
        <v>2397.69</v>
      </c>
      <c r="Y18" s="102">
        <v>0</v>
      </c>
      <c r="Z18" s="102">
        <v>0</v>
      </c>
      <c r="AA18" s="103">
        <f t="shared" si="7"/>
        <v>0</v>
      </c>
      <c r="AB18" s="101">
        <f t="shared" si="2"/>
        <v>608</v>
      </c>
      <c r="AC18" s="100">
        <f t="shared" si="3"/>
        <v>2397.69</v>
      </c>
      <c r="AD18" s="101">
        <f t="shared" si="4"/>
        <v>0</v>
      </c>
      <c r="AE18" s="101">
        <f t="shared" si="5"/>
        <v>0</v>
      </c>
      <c r="AF18" s="103">
        <f t="shared" si="8"/>
        <v>0</v>
      </c>
    </row>
    <row r="19" spans="1:32" ht="15">
      <c r="A19" s="97">
        <v>13</v>
      </c>
      <c r="B19" s="98" t="s">
        <v>261</v>
      </c>
      <c r="C19" s="101">
        <v>0</v>
      </c>
      <c r="D19" s="100">
        <v>0</v>
      </c>
      <c r="E19" s="102">
        <v>22</v>
      </c>
      <c r="F19" s="102">
        <v>33320</v>
      </c>
      <c r="G19" s="103">
        <v>0</v>
      </c>
      <c r="H19" s="101">
        <v>0</v>
      </c>
      <c r="I19" s="100">
        <v>0</v>
      </c>
      <c r="J19" s="102">
        <v>36</v>
      </c>
      <c r="K19" s="102">
        <v>4924</v>
      </c>
      <c r="L19" s="103">
        <v>0</v>
      </c>
      <c r="M19" s="101">
        <v>10</v>
      </c>
      <c r="N19" s="100">
        <v>990</v>
      </c>
      <c r="O19" s="102">
        <v>27</v>
      </c>
      <c r="P19" s="102">
        <v>219</v>
      </c>
      <c r="Q19" s="103">
        <f t="shared" si="6"/>
        <v>22.12121212121212</v>
      </c>
      <c r="R19" s="101">
        <v>9</v>
      </c>
      <c r="S19" s="100">
        <v>477.5</v>
      </c>
      <c r="T19" s="102">
        <v>141</v>
      </c>
      <c r="U19" s="102">
        <v>3130</v>
      </c>
      <c r="V19" s="103">
        <f aca="true" t="shared" si="9" ref="V19:V24">U19*100/S19</f>
        <v>655.4973821989529</v>
      </c>
      <c r="W19" s="101">
        <v>2191</v>
      </c>
      <c r="X19" s="100">
        <v>5923.64</v>
      </c>
      <c r="Y19" s="102">
        <v>5081</v>
      </c>
      <c r="Z19" s="102">
        <v>26380</v>
      </c>
      <c r="AA19" s="103">
        <f t="shared" si="7"/>
        <v>445.33428770148083</v>
      </c>
      <c r="AB19" s="101">
        <f t="shared" si="2"/>
        <v>2210</v>
      </c>
      <c r="AC19" s="100">
        <f t="shared" si="3"/>
        <v>7391.14</v>
      </c>
      <c r="AD19" s="101">
        <f t="shared" si="4"/>
        <v>5307</v>
      </c>
      <c r="AE19" s="101">
        <f t="shared" si="5"/>
        <v>67973</v>
      </c>
      <c r="AF19" s="103">
        <f t="shared" si="8"/>
        <v>919.6551546852041</v>
      </c>
    </row>
    <row r="20" spans="1:32" ht="15">
      <c r="A20" s="97">
        <v>14</v>
      </c>
      <c r="B20" s="98" t="s">
        <v>262</v>
      </c>
      <c r="C20" s="101">
        <v>0</v>
      </c>
      <c r="D20" s="100">
        <v>0</v>
      </c>
      <c r="E20" s="102">
        <v>0</v>
      </c>
      <c r="F20" s="102">
        <v>0</v>
      </c>
      <c r="G20" s="103">
        <v>0</v>
      </c>
      <c r="H20" s="101">
        <v>0</v>
      </c>
      <c r="I20" s="100">
        <v>0</v>
      </c>
      <c r="J20" s="102">
        <v>0</v>
      </c>
      <c r="K20" s="102">
        <v>0</v>
      </c>
      <c r="L20" s="103">
        <v>0</v>
      </c>
      <c r="M20" s="101">
        <v>2</v>
      </c>
      <c r="N20" s="100">
        <v>30</v>
      </c>
      <c r="O20" s="102">
        <v>0</v>
      </c>
      <c r="P20" s="102">
        <v>0</v>
      </c>
      <c r="Q20" s="103">
        <f t="shared" si="6"/>
        <v>0</v>
      </c>
      <c r="R20" s="101">
        <v>1</v>
      </c>
      <c r="S20" s="100">
        <v>60</v>
      </c>
      <c r="T20" s="102">
        <v>16</v>
      </c>
      <c r="U20" s="102">
        <v>397</v>
      </c>
      <c r="V20" s="103">
        <f t="shared" si="9"/>
        <v>661.6666666666666</v>
      </c>
      <c r="W20" s="101">
        <v>1219</v>
      </c>
      <c r="X20" s="100">
        <v>4197.4</v>
      </c>
      <c r="Y20" s="102">
        <v>502</v>
      </c>
      <c r="Z20" s="102">
        <v>1901</v>
      </c>
      <c r="AA20" s="103">
        <f t="shared" si="7"/>
        <v>45.28994139229047</v>
      </c>
      <c r="AB20" s="101">
        <f t="shared" si="2"/>
        <v>1222</v>
      </c>
      <c r="AC20" s="100">
        <f t="shared" si="3"/>
        <v>4287.4</v>
      </c>
      <c r="AD20" s="101">
        <f t="shared" si="4"/>
        <v>518</v>
      </c>
      <c r="AE20" s="101">
        <f t="shared" si="5"/>
        <v>2298</v>
      </c>
      <c r="AF20" s="103">
        <f t="shared" si="8"/>
        <v>53.59891775901479</v>
      </c>
    </row>
    <row r="21" spans="1:32" ht="15">
      <c r="A21" s="97">
        <v>15</v>
      </c>
      <c r="B21" s="98" t="s">
        <v>263</v>
      </c>
      <c r="C21" s="101">
        <v>0</v>
      </c>
      <c r="D21" s="100">
        <v>0</v>
      </c>
      <c r="E21" s="102">
        <v>0</v>
      </c>
      <c r="F21" s="102">
        <v>0</v>
      </c>
      <c r="G21" s="103">
        <v>0</v>
      </c>
      <c r="H21" s="101">
        <v>3</v>
      </c>
      <c r="I21" s="100">
        <v>2050</v>
      </c>
      <c r="J21" s="102">
        <v>34</v>
      </c>
      <c r="K21" s="102">
        <v>25240</v>
      </c>
      <c r="L21" s="103">
        <f>K21*100/I21</f>
        <v>1231.219512195122</v>
      </c>
      <c r="M21" s="101">
        <v>24</v>
      </c>
      <c r="N21" s="100">
        <v>512</v>
      </c>
      <c r="O21" s="102">
        <v>12</v>
      </c>
      <c r="P21" s="102">
        <v>109</v>
      </c>
      <c r="Q21" s="103">
        <f t="shared" si="6"/>
        <v>21.2890625</v>
      </c>
      <c r="R21" s="101">
        <v>15</v>
      </c>
      <c r="S21" s="100">
        <v>780</v>
      </c>
      <c r="T21" s="102">
        <v>542</v>
      </c>
      <c r="U21" s="102">
        <v>14092</v>
      </c>
      <c r="V21" s="103">
        <f t="shared" si="9"/>
        <v>1806.6666666666667</v>
      </c>
      <c r="W21" s="101">
        <v>4011</v>
      </c>
      <c r="X21" s="100">
        <v>13374.32</v>
      </c>
      <c r="Y21" s="102">
        <v>13193</v>
      </c>
      <c r="Z21" s="102">
        <v>162760</v>
      </c>
      <c r="AA21" s="103">
        <f t="shared" si="7"/>
        <v>1216.9590678255045</v>
      </c>
      <c r="AB21" s="101">
        <f t="shared" si="2"/>
        <v>4053</v>
      </c>
      <c r="AC21" s="100">
        <f t="shared" si="3"/>
        <v>16716.32</v>
      </c>
      <c r="AD21" s="101">
        <f t="shared" si="4"/>
        <v>13781</v>
      </c>
      <c r="AE21" s="101">
        <f t="shared" si="5"/>
        <v>202201</v>
      </c>
      <c r="AF21" s="103">
        <f t="shared" si="8"/>
        <v>1209.6023526709228</v>
      </c>
    </row>
    <row r="22" spans="1:32" ht="15">
      <c r="A22" s="97">
        <v>16</v>
      </c>
      <c r="B22" s="98" t="s">
        <v>264</v>
      </c>
      <c r="C22" s="101">
        <v>0</v>
      </c>
      <c r="D22" s="100">
        <v>0</v>
      </c>
      <c r="E22" s="102">
        <v>0</v>
      </c>
      <c r="F22" s="102">
        <v>0</v>
      </c>
      <c r="G22" s="103">
        <v>0</v>
      </c>
      <c r="H22" s="101">
        <v>0</v>
      </c>
      <c r="I22" s="100">
        <v>0</v>
      </c>
      <c r="J22" s="102">
        <v>5</v>
      </c>
      <c r="K22" s="102">
        <v>1000</v>
      </c>
      <c r="L22" s="103">
        <v>0</v>
      </c>
      <c r="M22" s="101">
        <v>3</v>
      </c>
      <c r="N22" s="100">
        <v>45</v>
      </c>
      <c r="O22" s="102">
        <v>2</v>
      </c>
      <c r="P22" s="102">
        <v>2</v>
      </c>
      <c r="Q22" s="103">
        <f t="shared" si="6"/>
        <v>4.444444444444445</v>
      </c>
      <c r="R22" s="101">
        <v>2</v>
      </c>
      <c r="S22" s="100">
        <v>87.5</v>
      </c>
      <c r="T22" s="102">
        <v>60</v>
      </c>
      <c r="U22" s="102">
        <v>1475</v>
      </c>
      <c r="V22" s="103">
        <f t="shared" si="9"/>
        <v>1685.7142857142858</v>
      </c>
      <c r="W22" s="101">
        <v>1244</v>
      </c>
      <c r="X22" s="100">
        <v>3110.05</v>
      </c>
      <c r="Y22" s="102">
        <v>3358</v>
      </c>
      <c r="Z22" s="102">
        <v>17135</v>
      </c>
      <c r="AA22" s="103">
        <f t="shared" si="7"/>
        <v>550.9557724152345</v>
      </c>
      <c r="AB22" s="101">
        <f t="shared" si="2"/>
        <v>1249</v>
      </c>
      <c r="AC22" s="100">
        <f t="shared" si="3"/>
        <v>3242.55</v>
      </c>
      <c r="AD22" s="101">
        <f t="shared" si="4"/>
        <v>3425</v>
      </c>
      <c r="AE22" s="101">
        <f t="shared" si="5"/>
        <v>19612</v>
      </c>
      <c r="AF22" s="103">
        <f t="shared" si="8"/>
        <v>604.8326163050685</v>
      </c>
    </row>
    <row r="23" spans="1:32" ht="15">
      <c r="A23" s="97">
        <v>17</v>
      </c>
      <c r="B23" s="98" t="s">
        <v>299</v>
      </c>
      <c r="C23" s="101">
        <v>0</v>
      </c>
      <c r="D23" s="100">
        <v>0</v>
      </c>
      <c r="E23" s="102">
        <v>0</v>
      </c>
      <c r="F23" s="102">
        <v>0</v>
      </c>
      <c r="G23" s="103">
        <v>0</v>
      </c>
      <c r="H23" s="101">
        <v>0</v>
      </c>
      <c r="I23" s="100">
        <v>0</v>
      </c>
      <c r="J23" s="102">
        <v>0</v>
      </c>
      <c r="K23" s="102">
        <v>0</v>
      </c>
      <c r="L23" s="103">
        <v>0</v>
      </c>
      <c r="M23" s="101">
        <v>5</v>
      </c>
      <c r="N23" s="100">
        <v>75</v>
      </c>
      <c r="O23" s="102">
        <v>0</v>
      </c>
      <c r="P23" s="102">
        <v>0</v>
      </c>
      <c r="Q23" s="103">
        <f t="shared" si="6"/>
        <v>0</v>
      </c>
      <c r="R23" s="101">
        <v>3</v>
      </c>
      <c r="S23" s="100">
        <v>147.5</v>
      </c>
      <c r="T23" s="102">
        <v>0</v>
      </c>
      <c r="U23" s="102">
        <v>0</v>
      </c>
      <c r="V23" s="103">
        <f t="shared" si="9"/>
        <v>0</v>
      </c>
      <c r="W23" s="101">
        <v>2484</v>
      </c>
      <c r="X23" s="100">
        <v>8157.98</v>
      </c>
      <c r="Y23" s="102">
        <v>1210</v>
      </c>
      <c r="Z23" s="102">
        <v>2140</v>
      </c>
      <c r="AA23" s="103">
        <f t="shared" si="7"/>
        <v>26.231983897974747</v>
      </c>
      <c r="AB23" s="101">
        <f t="shared" si="2"/>
        <v>2492</v>
      </c>
      <c r="AC23" s="100">
        <f t="shared" si="3"/>
        <v>8380.48</v>
      </c>
      <c r="AD23" s="101">
        <f t="shared" si="4"/>
        <v>1210</v>
      </c>
      <c r="AE23" s="101">
        <f t="shared" si="5"/>
        <v>2140</v>
      </c>
      <c r="AF23" s="103">
        <f t="shared" si="8"/>
        <v>25.535530184428577</v>
      </c>
    </row>
    <row r="24" spans="1:32" ht="15">
      <c r="A24" s="97">
        <v>18</v>
      </c>
      <c r="B24" s="98" t="s">
        <v>265</v>
      </c>
      <c r="C24" s="101">
        <v>0</v>
      </c>
      <c r="D24" s="100">
        <v>0</v>
      </c>
      <c r="E24" s="102">
        <v>0</v>
      </c>
      <c r="F24" s="102">
        <v>0</v>
      </c>
      <c r="G24" s="103">
        <v>0</v>
      </c>
      <c r="H24" s="101">
        <v>3</v>
      </c>
      <c r="I24" s="100">
        <v>1800</v>
      </c>
      <c r="J24" s="102">
        <v>5</v>
      </c>
      <c r="K24" s="102">
        <v>6842</v>
      </c>
      <c r="L24" s="103">
        <f>K24*100/I24</f>
        <v>380.1111111111111</v>
      </c>
      <c r="M24" s="101">
        <v>14</v>
      </c>
      <c r="N24" s="100">
        <v>216</v>
      </c>
      <c r="O24" s="102">
        <v>296</v>
      </c>
      <c r="P24" s="102">
        <v>379</v>
      </c>
      <c r="Q24" s="103">
        <f t="shared" si="6"/>
        <v>175.46296296296296</v>
      </c>
      <c r="R24" s="101">
        <v>8</v>
      </c>
      <c r="S24" s="100">
        <v>350</v>
      </c>
      <c r="T24" s="102">
        <v>1126</v>
      </c>
      <c r="U24" s="102">
        <v>7183</v>
      </c>
      <c r="V24" s="103">
        <f t="shared" si="9"/>
        <v>2052.285714285714</v>
      </c>
      <c r="W24" s="101">
        <v>7601</v>
      </c>
      <c r="X24" s="100">
        <v>12582.68</v>
      </c>
      <c r="Y24" s="102">
        <v>5397</v>
      </c>
      <c r="Z24" s="102">
        <v>141794</v>
      </c>
      <c r="AA24" s="103">
        <f t="shared" si="7"/>
        <v>1126.8982442532115</v>
      </c>
      <c r="AB24" s="101">
        <f t="shared" si="2"/>
        <v>7626</v>
      </c>
      <c r="AC24" s="100">
        <f t="shared" si="3"/>
        <v>14948.68</v>
      </c>
      <c r="AD24" s="101">
        <f t="shared" si="4"/>
        <v>6824</v>
      </c>
      <c r="AE24" s="101">
        <f t="shared" si="5"/>
        <v>156198</v>
      </c>
      <c r="AF24" s="103">
        <f t="shared" si="8"/>
        <v>1044.8949338670704</v>
      </c>
    </row>
    <row r="25" spans="1:32" ht="15">
      <c r="A25" s="97">
        <v>19</v>
      </c>
      <c r="B25" s="98" t="s">
        <v>266</v>
      </c>
      <c r="C25" s="101">
        <v>0</v>
      </c>
      <c r="D25" s="100">
        <v>0</v>
      </c>
      <c r="E25" s="102">
        <v>0</v>
      </c>
      <c r="F25" s="102">
        <v>0</v>
      </c>
      <c r="G25" s="103">
        <v>0</v>
      </c>
      <c r="H25" s="101">
        <v>0</v>
      </c>
      <c r="I25" s="100">
        <v>0</v>
      </c>
      <c r="J25" s="102">
        <v>0</v>
      </c>
      <c r="K25" s="102">
        <v>0</v>
      </c>
      <c r="L25" s="103">
        <v>0</v>
      </c>
      <c r="M25" s="101">
        <v>0</v>
      </c>
      <c r="N25" s="100">
        <v>0</v>
      </c>
      <c r="O25" s="102">
        <v>4</v>
      </c>
      <c r="P25" s="102">
        <v>21</v>
      </c>
      <c r="Q25" s="103">
        <v>0</v>
      </c>
      <c r="R25" s="101">
        <v>0</v>
      </c>
      <c r="S25" s="100">
        <v>0</v>
      </c>
      <c r="T25" s="102">
        <v>24</v>
      </c>
      <c r="U25" s="102">
        <v>788</v>
      </c>
      <c r="V25" s="103">
        <v>0</v>
      </c>
      <c r="W25" s="101">
        <v>183</v>
      </c>
      <c r="X25" s="100">
        <v>1268.45</v>
      </c>
      <c r="Y25" s="102">
        <v>856</v>
      </c>
      <c r="Z25" s="102">
        <v>11306</v>
      </c>
      <c r="AA25" s="103">
        <f t="shared" si="7"/>
        <v>891.3240569198628</v>
      </c>
      <c r="AB25" s="101">
        <f t="shared" si="2"/>
        <v>183</v>
      </c>
      <c r="AC25" s="100">
        <f t="shared" si="3"/>
        <v>1268.45</v>
      </c>
      <c r="AD25" s="101">
        <f t="shared" si="4"/>
        <v>884</v>
      </c>
      <c r="AE25" s="101">
        <f t="shared" si="5"/>
        <v>12115</v>
      </c>
      <c r="AF25" s="103">
        <f t="shared" si="8"/>
        <v>955.1026843785722</v>
      </c>
    </row>
    <row r="26" spans="1:32" ht="15">
      <c r="A26" s="97">
        <v>20</v>
      </c>
      <c r="B26" s="98" t="s">
        <v>201</v>
      </c>
      <c r="C26" s="101">
        <v>0</v>
      </c>
      <c r="D26" s="100">
        <v>0</v>
      </c>
      <c r="E26" s="102">
        <v>0</v>
      </c>
      <c r="F26" s="102">
        <v>0</v>
      </c>
      <c r="G26" s="103">
        <v>0</v>
      </c>
      <c r="H26" s="101">
        <v>0</v>
      </c>
      <c r="I26" s="100">
        <v>0</v>
      </c>
      <c r="J26" s="102">
        <v>0</v>
      </c>
      <c r="K26" s="102">
        <v>0</v>
      </c>
      <c r="L26" s="103">
        <v>0</v>
      </c>
      <c r="M26" s="101">
        <v>1</v>
      </c>
      <c r="N26" s="100">
        <v>15</v>
      </c>
      <c r="O26" s="102">
        <v>1</v>
      </c>
      <c r="P26" s="102">
        <v>20</v>
      </c>
      <c r="Q26" s="103">
        <f t="shared" si="6"/>
        <v>133.33333333333334</v>
      </c>
      <c r="R26" s="101">
        <v>1</v>
      </c>
      <c r="S26" s="100">
        <v>27.5</v>
      </c>
      <c r="T26" s="102">
        <v>19</v>
      </c>
      <c r="U26" s="102">
        <v>713</v>
      </c>
      <c r="V26" s="103">
        <f>U26*100/S26</f>
        <v>2592.7272727272725</v>
      </c>
      <c r="W26" s="101">
        <v>740</v>
      </c>
      <c r="X26" s="100">
        <v>924.33</v>
      </c>
      <c r="Y26" s="102">
        <v>518</v>
      </c>
      <c r="Z26" s="102">
        <v>1598</v>
      </c>
      <c r="AA26" s="103">
        <f t="shared" si="7"/>
        <v>172.88197937965876</v>
      </c>
      <c r="AB26" s="101">
        <f t="shared" si="2"/>
        <v>742</v>
      </c>
      <c r="AC26" s="100">
        <f t="shared" si="3"/>
        <v>966.83</v>
      </c>
      <c r="AD26" s="101">
        <f t="shared" si="4"/>
        <v>538</v>
      </c>
      <c r="AE26" s="101">
        <f t="shared" si="5"/>
        <v>2331</v>
      </c>
      <c r="AF26" s="103">
        <f t="shared" si="8"/>
        <v>241.0971939224062</v>
      </c>
    </row>
    <row r="27" spans="1:32" ht="15">
      <c r="A27" s="97">
        <v>21</v>
      </c>
      <c r="B27" s="98" t="s">
        <v>267</v>
      </c>
      <c r="C27" s="101">
        <v>0</v>
      </c>
      <c r="D27" s="100">
        <v>0</v>
      </c>
      <c r="E27" s="102">
        <v>0</v>
      </c>
      <c r="F27" s="102">
        <v>0</v>
      </c>
      <c r="G27" s="103">
        <v>0</v>
      </c>
      <c r="H27" s="101">
        <v>0</v>
      </c>
      <c r="I27" s="100">
        <v>0</v>
      </c>
      <c r="J27" s="102">
        <v>16</v>
      </c>
      <c r="K27" s="102">
        <v>61</v>
      </c>
      <c r="L27" s="103">
        <v>0</v>
      </c>
      <c r="M27" s="101">
        <v>0</v>
      </c>
      <c r="N27" s="100">
        <v>0</v>
      </c>
      <c r="O27" s="102">
        <v>4</v>
      </c>
      <c r="P27" s="102">
        <v>5</v>
      </c>
      <c r="Q27" s="103">
        <v>0</v>
      </c>
      <c r="R27" s="101">
        <v>0</v>
      </c>
      <c r="S27" s="100">
        <v>0</v>
      </c>
      <c r="T27" s="102">
        <v>4</v>
      </c>
      <c r="U27" s="102">
        <v>34</v>
      </c>
      <c r="V27" s="103">
        <v>0</v>
      </c>
      <c r="W27" s="101">
        <v>0</v>
      </c>
      <c r="X27" s="100">
        <v>0</v>
      </c>
      <c r="Y27" s="102">
        <v>52</v>
      </c>
      <c r="Z27" s="102">
        <v>13</v>
      </c>
      <c r="AA27" s="103">
        <v>0</v>
      </c>
      <c r="AB27" s="101">
        <f t="shared" si="2"/>
        <v>0</v>
      </c>
      <c r="AC27" s="100">
        <f t="shared" si="3"/>
        <v>0</v>
      </c>
      <c r="AD27" s="101">
        <f t="shared" si="4"/>
        <v>76</v>
      </c>
      <c r="AE27" s="101">
        <f t="shared" si="5"/>
        <v>113</v>
      </c>
      <c r="AF27" s="103">
        <v>0</v>
      </c>
    </row>
    <row r="28" spans="1:32" ht="15">
      <c r="A28" s="99"/>
      <c r="B28" s="99" t="s">
        <v>268</v>
      </c>
      <c r="C28" s="104">
        <f>SUM(C7:C27)</f>
        <v>1</v>
      </c>
      <c r="D28" s="105">
        <f aca="true" t="shared" si="10" ref="D28:AE28">SUM(D7:D27)</f>
        <v>5500</v>
      </c>
      <c r="E28" s="106">
        <f t="shared" si="10"/>
        <v>180</v>
      </c>
      <c r="F28" s="106">
        <f t="shared" si="10"/>
        <v>642683</v>
      </c>
      <c r="G28" s="107">
        <f>F28*100/D28</f>
        <v>11685.145454545454</v>
      </c>
      <c r="H28" s="104">
        <f t="shared" si="10"/>
        <v>33</v>
      </c>
      <c r="I28" s="105">
        <f t="shared" si="10"/>
        <v>18450</v>
      </c>
      <c r="J28" s="106">
        <f t="shared" si="10"/>
        <v>488</v>
      </c>
      <c r="K28" s="106">
        <f t="shared" si="10"/>
        <v>66459</v>
      </c>
      <c r="L28" s="107">
        <f>K28*100/I28</f>
        <v>360.2113821138211</v>
      </c>
      <c r="M28" s="104">
        <f t="shared" si="10"/>
        <v>186</v>
      </c>
      <c r="N28" s="105">
        <f t="shared" si="10"/>
        <v>4861</v>
      </c>
      <c r="O28" s="106">
        <f t="shared" si="10"/>
        <v>491</v>
      </c>
      <c r="P28" s="106">
        <f t="shared" si="10"/>
        <v>1894</v>
      </c>
      <c r="Q28" s="107">
        <f t="shared" si="6"/>
        <v>38.963176301172595</v>
      </c>
      <c r="R28" s="104">
        <f t="shared" si="10"/>
        <v>154</v>
      </c>
      <c r="S28" s="105">
        <f t="shared" si="10"/>
        <v>6607.74</v>
      </c>
      <c r="T28" s="106">
        <f t="shared" si="10"/>
        <v>2691</v>
      </c>
      <c r="U28" s="106">
        <f t="shared" si="10"/>
        <v>54304</v>
      </c>
      <c r="V28" s="107">
        <f>U28*100/S28</f>
        <v>821.8241032486145</v>
      </c>
      <c r="W28" s="104">
        <f t="shared" si="10"/>
        <v>51909</v>
      </c>
      <c r="X28" s="105">
        <f t="shared" si="10"/>
        <v>168541.27</v>
      </c>
      <c r="Y28" s="106">
        <f t="shared" si="10"/>
        <v>75126</v>
      </c>
      <c r="Z28" s="106">
        <f t="shared" si="10"/>
        <v>508034</v>
      </c>
      <c r="AA28" s="107">
        <f t="shared" si="7"/>
        <v>301.4300295707989</v>
      </c>
      <c r="AB28" s="104">
        <f t="shared" si="10"/>
        <v>52283</v>
      </c>
      <c r="AC28" s="105">
        <f t="shared" si="10"/>
        <v>203960.00999999998</v>
      </c>
      <c r="AD28" s="104">
        <f t="shared" si="10"/>
        <v>78976</v>
      </c>
      <c r="AE28" s="104">
        <f t="shared" si="10"/>
        <v>1273374</v>
      </c>
      <c r="AF28" s="107">
        <f t="shared" si="8"/>
        <v>624.3253273031316</v>
      </c>
    </row>
    <row r="29" spans="1:32" ht="15">
      <c r="A29" s="97">
        <v>22</v>
      </c>
      <c r="B29" s="98" t="s">
        <v>269</v>
      </c>
      <c r="C29" s="101">
        <v>0</v>
      </c>
      <c r="D29" s="100">
        <v>0</v>
      </c>
      <c r="E29" s="102">
        <v>0</v>
      </c>
      <c r="F29" s="102">
        <v>0</v>
      </c>
      <c r="G29" s="103">
        <v>0</v>
      </c>
      <c r="H29" s="101">
        <v>0</v>
      </c>
      <c r="I29" s="100">
        <v>0</v>
      </c>
      <c r="J29" s="102">
        <v>0</v>
      </c>
      <c r="K29" s="102">
        <v>0</v>
      </c>
      <c r="L29" s="103">
        <v>0</v>
      </c>
      <c r="M29" s="101">
        <v>0</v>
      </c>
      <c r="N29" s="100">
        <v>0</v>
      </c>
      <c r="O29" s="102">
        <v>0</v>
      </c>
      <c r="P29" s="102">
        <v>0</v>
      </c>
      <c r="Q29" s="103">
        <v>0</v>
      </c>
      <c r="R29" s="101">
        <v>0</v>
      </c>
      <c r="S29" s="100">
        <v>0</v>
      </c>
      <c r="T29" s="102">
        <v>0</v>
      </c>
      <c r="U29" s="102">
        <v>1323</v>
      </c>
      <c r="V29" s="103">
        <v>0</v>
      </c>
      <c r="W29" s="101">
        <v>396</v>
      </c>
      <c r="X29" s="100">
        <v>2032.35</v>
      </c>
      <c r="Y29" s="102">
        <v>398</v>
      </c>
      <c r="Z29" s="102">
        <v>1943</v>
      </c>
      <c r="AA29" s="103">
        <f t="shared" si="7"/>
        <v>95.60361158265063</v>
      </c>
      <c r="AB29" s="101">
        <f aca="true" t="shared" si="11" ref="AB29:AE34">C29+H29+M29+R29+W29</f>
        <v>396</v>
      </c>
      <c r="AC29" s="100">
        <f t="shared" si="11"/>
        <v>2032.35</v>
      </c>
      <c r="AD29" s="101">
        <f t="shared" si="11"/>
        <v>398</v>
      </c>
      <c r="AE29" s="101">
        <f t="shared" si="11"/>
        <v>3266</v>
      </c>
      <c r="AF29" s="103">
        <f t="shared" si="8"/>
        <v>160.7006667158708</v>
      </c>
    </row>
    <row r="30" spans="1:32" ht="15">
      <c r="A30" s="97">
        <v>23</v>
      </c>
      <c r="B30" s="98" t="s">
        <v>270</v>
      </c>
      <c r="C30" s="101">
        <v>0</v>
      </c>
      <c r="D30" s="100">
        <v>0</v>
      </c>
      <c r="E30" s="102">
        <v>0</v>
      </c>
      <c r="F30" s="102">
        <v>0</v>
      </c>
      <c r="G30" s="103">
        <v>0</v>
      </c>
      <c r="H30" s="101">
        <v>0</v>
      </c>
      <c r="I30" s="100">
        <v>0</v>
      </c>
      <c r="J30" s="102">
        <v>0</v>
      </c>
      <c r="K30" s="102">
        <v>0</v>
      </c>
      <c r="L30" s="103">
        <v>0</v>
      </c>
      <c r="M30" s="101">
        <v>0</v>
      </c>
      <c r="N30" s="100">
        <v>0</v>
      </c>
      <c r="O30" s="102">
        <v>0</v>
      </c>
      <c r="P30" s="102">
        <v>0</v>
      </c>
      <c r="Q30" s="103">
        <v>0</v>
      </c>
      <c r="R30" s="101">
        <v>0</v>
      </c>
      <c r="S30" s="100">
        <v>0</v>
      </c>
      <c r="T30" s="102">
        <v>0</v>
      </c>
      <c r="U30" s="102">
        <v>0</v>
      </c>
      <c r="V30" s="103">
        <v>0</v>
      </c>
      <c r="W30" s="101">
        <v>14</v>
      </c>
      <c r="X30" s="100">
        <v>146.68</v>
      </c>
      <c r="Y30" s="102">
        <v>0</v>
      </c>
      <c r="Z30" s="102">
        <v>0</v>
      </c>
      <c r="AA30" s="103">
        <f t="shared" si="7"/>
        <v>0</v>
      </c>
      <c r="AB30" s="101">
        <f t="shared" si="11"/>
        <v>14</v>
      </c>
      <c r="AC30" s="100">
        <f t="shared" si="11"/>
        <v>146.68</v>
      </c>
      <c r="AD30" s="101">
        <f t="shared" si="11"/>
        <v>0</v>
      </c>
      <c r="AE30" s="101">
        <f t="shared" si="11"/>
        <v>0</v>
      </c>
      <c r="AF30" s="103">
        <f t="shared" si="8"/>
        <v>0</v>
      </c>
    </row>
    <row r="31" spans="1:32" ht="15">
      <c r="A31" s="97">
        <v>24</v>
      </c>
      <c r="B31" s="98" t="s">
        <v>271</v>
      </c>
      <c r="C31" s="101">
        <v>0</v>
      </c>
      <c r="D31" s="100">
        <v>0</v>
      </c>
      <c r="E31" s="102">
        <v>0</v>
      </c>
      <c r="F31" s="102">
        <v>0</v>
      </c>
      <c r="G31" s="103">
        <v>0</v>
      </c>
      <c r="H31" s="101">
        <v>0</v>
      </c>
      <c r="I31" s="100">
        <v>0</v>
      </c>
      <c r="J31" s="102">
        <v>0</v>
      </c>
      <c r="K31" s="102">
        <v>0</v>
      </c>
      <c r="L31" s="103">
        <v>0</v>
      </c>
      <c r="M31" s="101">
        <v>0</v>
      </c>
      <c r="N31" s="100">
        <v>0</v>
      </c>
      <c r="O31" s="102">
        <v>0</v>
      </c>
      <c r="P31" s="102">
        <v>0</v>
      </c>
      <c r="Q31" s="103">
        <v>0</v>
      </c>
      <c r="R31" s="101">
        <v>0</v>
      </c>
      <c r="S31" s="100">
        <v>0</v>
      </c>
      <c r="T31" s="102">
        <v>0</v>
      </c>
      <c r="U31" s="102">
        <v>0</v>
      </c>
      <c r="V31" s="103">
        <v>0</v>
      </c>
      <c r="W31" s="101">
        <v>246</v>
      </c>
      <c r="X31" s="100">
        <v>1393.96</v>
      </c>
      <c r="Y31" s="102">
        <v>248</v>
      </c>
      <c r="Z31" s="102">
        <v>1330</v>
      </c>
      <c r="AA31" s="103">
        <f t="shared" si="7"/>
        <v>95.41163304542454</v>
      </c>
      <c r="AB31" s="101">
        <f t="shared" si="11"/>
        <v>246</v>
      </c>
      <c r="AC31" s="100">
        <f t="shared" si="11"/>
        <v>1393.96</v>
      </c>
      <c r="AD31" s="101">
        <f t="shared" si="11"/>
        <v>248</v>
      </c>
      <c r="AE31" s="101">
        <f t="shared" si="11"/>
        <v>1330</v>
      </c>
      <c r="AF31" s="103">
        <f t="shared" si="8"/>
        <v>95.41163304542454</v>
      </c>
    </row>
    <row r="32" spans="1:32" ht="15">
      <c r="A32" s="97">
        <v>25</v>
      </c>
      <c r="B32" s="98" t="s">
        <v>272</v>
      </c>
      <c r="C32" s="101">
        <v>0</v>
      </c>
      <c r="D32" s="100">
        <v>0</v>
      </c>
      <c r="E32" s="102">
        <v>0</v>
      </c>
      <c r="F32" s="102">
        <v>0</v>
      </c>
      <c r="G32" s="103">
        <v>0</v>
      </c>
      <c r="H32" s="101">
        <v>0</v>
      </c>
      <c r="I32" s="100">
        <v>0</v>
      </c>
      <c r="J32" s="102">
        <v>12</v>
      </c>
      <c r="K32" s="102">
        <v>700</v>
      </c>
      <c r="L32" s="103">
        <v>0</v>
      </c>
      <c r="M32" s="101">
        <v>0</v>
      </c>
      <c r="N32" s="100">
        <v>0</v>
      </c>
      <c r="O32" s="102">
        <v>4</v>
      </c>
      <c r="P32" s="102">
        <v>40</v>
      </c>
      <c r="Q32" s="103">
        <v>0</v>
      </c>
      <c r="R32" s="101">
        <v>0</v>
      </c>
      <c r="S32" s="100">
        <v>0</v>
      </c>
      <c r="T32" s="102">
        <v>13</v>
      </c>
      <c r="U32" s="102">
        <v>700</v>
      </c>
      <c r="V32" s="103">
        <v>0</v>
      </c>
      <c r="W32" s="101">
        <v>104</v>
      </c>
      <c r="X32" s="100">
        <v>1111.7</v>
      </c>
      <c r="Y32" s="102">
        <v>9</v>
      </c>
      <c r="Z32" s="102">
        <v>8</v>
      </c>
      <c r="AA32" s="103">
        <f t="shared" si="7"/>
        <v>0.7196186021408653</v>
      </c>
      <c r="AB32" s="101">
        <f t="shared" si="11"/>
        <v>104</v>
      </c>
      <c r="AC32" s="100">
        <f t="shared" si="11"/>
        <v>1111.7</v>
      </c>
      <c r="AD32" s="101">
        <f t="shared" si="11"/>
        <v>38</v>
      </c>
      <c r="AE32" s="101">
        <f t="shared" si="11"/>
        <v>1448</v>
      </c>
      <c r="AF32" s="103">
        <f t="shared" si="8"/>
        <v>130.2509669874966</v>
      </c>
    </row>
    <row r="33" spans="1:32" ht="15">
      <c r="A33" s="97">
        <v>26</v>
      </c>
      <c r="B33" s="98" t="s">
        <v>273</v>
      </c>
      <c r="C33" s="101">
        <v>0</v>
      </c>
      <c r="D33" s="100">
        <v>0</v>
      </c>
      <c r="E33" s="102">
        <v>0</v>
      </c>
      <c r="F33" s="102">
        <v>0</v>
      </c>
      <c r="G33" s="103">
        <v>0</v>
      </c>
      <c r="H33" s="101">
        <v>0</v>
      </c>
      <c r="I33" s="100">
        <v>0</v>
      </c>
      <c r="J33" s="102">
        <v>0</v>
      </c>
      <c r="K33" s="102">
        <v>0</v>
      </c>
      <c r="L33" s="103">
        <v>0</v>
      </c>
      <c r="M33" s="101">
        <v>0</v>
      </c>
      <c r="N33" s="100">
        <v>0</v>
      </c>
      <c r="O33" s="102">
        <v>0</v>
      </c>
      <c r="P33" s="102">
        <v>0</v>
      </c>
      <c r="Q33" s="103">
        <v>0</v>
      </c>
      <c r="R33" s="101">
        <v>0</v>
      </c>
      <c r="S33" s="100">
        <v>0</v>
      </c>
      <c r="T33" s="102">
        <v>0</v>
      </c>
      <c r="U33" s="102">
        <v>0</v>
      </c>
      <c r="V33" s="103">
        <v>0</v>
      </c>
      <c r="W33" s="101">
        <v>377</v>
      </c>
      <c r="X33" s="100">
        <v>2598.49</v>
      </c>
      <c r="Y33" s="102">
        <v>379</v>
      </c>
      <c r="Z33" s="102">
        <v>2487</v>
      </c>
      <c r="AA33" s="103">
        <f t="shared" si="7"/>
        <v>95.70943124660862</v>
      </c>
      <c r="AB33" s="101">
        <f t="shared" si="11"/>
        <v>377</v>
      </c>
      <c r="AC33" s="100">
        <f t="shared" si="11"/>
        <v>2598.49</v>
      </c>
      <c r="AD33" s="101">
        <f t="shared" si="11"/>
        <v>379</v>
      </c>
      <c r="AE33" s="101">
        <f t="shared" si="11"/>
        <v>2487</v>
      </c>
      <c r="AF33" s="103">
        <f t="shared" si="8"/>
        <v>95.70943124660862</v>
      </c>
    </row>
    <row r="34" spans="1:32" ht="15">
      <c r="A34" s="97">
        <v>27</v>
      </c>
      <c r="B34" s="98" t="s">
        <v>274</v>
      </c>
      <c r="C34" s="101">
        <v>3</v>
      </c>
      <c r="D34" s="100">
        <v>6500</v>
      </c>
      <c r="E34" s="102">
        <v>0</v>
      </c>
      <c r="F34" s="102">
        <v>0</v>
      </c>
      <c r="G34" s="103">
        <f>F34*100/D34</f>
        <v>0</v>
      </c>
      <c r="H34" s="101">
        <v>9</v>
      </c>
      <c r="I34" s="100">
        <v>5550</v>
      </c>
      <c r="J34" s="102">
        <v>5</v>
      </c>
      <c r="K34" s="102">
        <v>1712</v>
      </c>
      <c r="L34" s="103">
        <f>K34*100/I34</f>
        <v>30.846846846846848</v>
      </c>
      <c r="M34" s="101">
        <v>81</v>
      </c>
      <c r="N34" s="100">
        <v>2507</v>
      </c>
      <c r="O34" s="102">
        <v>78</v>
      </c>
      <c r="P34" s="102">
        <v>1245</v>
      </c>
      <c r="Q34" s="103">
        <f t="shared" si="6"/>
        <v>49.66094934184284</v>
      </c>
      <c r="R34" s="101">
        <v>79</v>
      </c>
      <c r="S34" s="100">
        <v>3240.62</v>
      </c>
      <c r="T34" s="102">
        <v>51</v>
      </c>
      <c r="U34" s="102">
        <v>2015</v>
      </c>
      <c r="V34" s="103">
        <f>U34*100/S34</f>
        <v>62.179459486147714</v>
      </c>
      <c r="W34" s="101">
        <v>25647</v>
      </c>
      <c r="X34" s="100">
        <v>78006.42</v>
      </c>
      <c r="Y34" s="102">
        <v>13452</v>
      </c>
      <c r="Z34" s="102">
        <v>30115</v>
      </c>
      <c r="AA34" s="103">
        <f t="shared" si="7"/>
        <v>38.605796804929646</v>
      </c>
      <c r="AB34" s="101">
        <f t="shared" si="11"/>
        <v>25819</v>
      </c>
      <c r="AC34" s="100">
        <f t="shared" si="11"/>
        <v>95804.04</v>
      </c>
      <c r="AD34" s="101">
        <f t="shared" si="11"/>
        <v>13586</v>
      </c>
      <c r="AE34" s="101">
        <f t="shared" si="11"/>
        <v>35087</v>
      </c>
      <c r="AF34" s="103">
        <f t="shared" si="8"/>
        <v>36.62371649462799</v>
      </c>
    </row>
    <row r="35" spans="1:32" ht="15">
      <c r="A35" s="99"/>
      <c r="B35" s="99" t="s">
        <v>268</v>
      </c>
      <c r="C35" s="104">
        <f>SUM(C29:C34)</f>
        <v>3</v>
      </c>
      <c r="D35" s="105">
        <f aca="true" t="shared" si="12" ref="D35:AE35">SUM(D29:D34)</f>
        <v>6500</v>
      </c>
      <c r="E35" s="106">
        <f t="shared" si="12"/>
        <v>0</v>
      </c>
      <c r="F35" s="106">
        <f t="shared" si="12"/>
        <v>0</v>
      </c>
      <c r="G35" s="107">
        <f>F35*100/D35</f>
        <v>0</v>
      </c>
      <c r="H35" s="104">
        <f t="shared" si="12"/>
        <v>9</v>
      </c>
      <c r="I35" s="105">
        <f t="shared" si="12"/>
        <v>5550</v>
      </c>
      <c r="J35" s="106">
        <f t="shared" si="12"/>
        <v>17</v>
      </c>
      <c r="K35" s="106">
        <f t="shared" si="12"/>
        <v>2412</v>
      </c>
      <c r="L35" s="107">
        <f>K35*100/I35</f>
        <v>43.45945945945946</v>
      </c>
      <c r="M35" s="104">
        <f t="shared" si="12"/>
        <v>81</v>
      </c>
      <c r="N35" s="105">
        <f t="shared" si="12"/>
        <v>2507</v>
      </c>
      <c r="O35" s="106">
        <f t="shared" si="12"/>
        <v>82</v>
      </c>
      <c r="P35" s="106">
        <f t="shared" si="12"/>
        <v>1285</v>
      </c>
      <c r="Q35" s="107">
        <f t="shared" si="6"/>
        <v>51.25648185081771</v>
      </c>
      <c r="R35" s="104">
        <f t="shared" si="12"/>
        <v>79</v>
      </c>
      <c r="S35" s="105">
        <f t="shared" si="12"/>
        <v>3240.62</v>
      </c>
      <c r="T35" s="106">
        <f t="shared" si="12"/>
        <v>64</v>
      </c>
      <c r="U35" s="106">
        <f t="shared" si="12"/>
        <v>4038</v>
      </c>
      <c r="V35" s="107">
        <f>U35*100/S35</f>
        <v>124.60578531268709</v>
      </c>
      <c r="W35" s="104">
        <f t="shared" si="12"/>
        <v>26784</v>
      </c>
      <c r="X35" s="105">
        <f t="shared" si="12"/>
        <v>85289.59999999999</v>
      </c>
      <c r="Y35" s="106">
        <f t="shared" si="12"/>
        <v>14486</v>
      </c>
      <c r="Z35" s="106">
        <f t="shared" si="12"/>
        <v>35883</v>
      </c>
      <c r="AA35" s="107">
        <f t="shared" si="7"/>
        <v>42.07195250065659</v>
      </c>
      <c r="AB35" s="104">
        <f t="shared" si="12"/>
        <v>26956</v>
      </c>
      <c r="AC35" s="105">
        <f t="shared" si="12"/>
        <v>103087.21999999999</v>
      </c>
      <c r="AD35" s="104">
        <f t="shared" si="12"/>
        <v>14649</v>
      </c>
      <c r="AE35" s="104">
        <f t="shared" si="12"/>
        <v>43618</v>
      </c>
      <c r="AF35" s="107">
        <f t="shared" si="8"/>
        <v>42.31174339554409</v>
      </c>
    </row>
    <row r="36" spans="1:32" ht="15">
      <c r="A36" s="97">
        <v>28</v>
      </c>
      <c r="B36" s="98" t="s">
        <v>193</v>
      </c>
      <c r="C36" s="101">
        <v>0</v>
      </c>
      <c r="D36" s="100">
        <v>0</v>
      </c>
      <c r="E36" s="102">
        <v>2</v>
      </c>
      <c r="F36" s="102">
        <v>2019</v>
      </c>
      <c r="G36" s="103">
        <v>0</v>
      </c>
      <c r="H36" s="101">
        <v>1</v>
      </c>
      <c r="I36" s="100">
        <v>600</v>
      </c>
      <c r="J36" s="102">
        <v>7</v>
      </c>
      <c r="K36" s="102">
        <v>765</v>
      </c>
      <c r="L36" s="103">
        <f>K36*100/I36</f>
        <v>127.5</v>
      </c>
      <c r="M36" s="101">
        <v>5</v>
      </c>
      <c r="N36" s="100">
        <v>81</v>
      </c>
      <c r="O36" s="102">
        <v>0</v>
      </c>
      <c r="P36" s="102">
        <v>0</v>
      </c>
      <c r="Q36" s="103">
        <f t="shared" si="6"/>
        <v>0</v>
      </c>
      <c r="R36" s="101">
        <v>1</v>
      </c>
      <c r="S36" s="100">
        <v>27.5</v>
      </c>
      <c r="T36" s="102">
        <v>21</v>
      </c>
      <c r="U36" s="102">
        <v>665</v>
      </c>
      <c r="V36" s="103">
        <f>U36*100/S36</f>
        <v>2418.181818181818</v>
      </c>
      <c r="W36" s="101">
        <v>1783</v>
      </c>
      <c r="X36" s="100">
        <v>8894.32</v>
      </c>
      <c r="Y36" s="102">
        <v>2360</v>
      </c>
      <c r="Z36" s="102">
        <v>40351</v>
      </c>
      <c r="AA36" s="103">
        <f t="shared" si="7"/>
        <v>453.67155667886925</v>
      </c>
      <c r="AB36" s="101">
        <f aca="true" t="shared" si="13" ref="AB36:AB53">C36+H36+M36+R36+W36</f>
        <v>1790</v>
      </c>
      <c r="AC36" s="100">
        <f aca="true" t="shared" si="14" ref="AC36:AC53">D36+I36+N36+S36+X36</f>
        <v>9602.82</v>
      </c>
      <c r="AD36" s="101">
        <f aca="true" t="shared" si="15" ref="AD36:AD53">E36+J36+O36+T36+Y36</f>
        <v>2390</v>
      </c>
      <c r="AE36" s="101">
        <f aca="true" t="shared" si="16" ref="AE36:AE53">F36+K36+P36+U36+Z36</f>
        <v>43800</v>
      </c>
      <c r="AF36" s="103">
        <f t="shared" si="8"/>
        <v>456.11601592032343</v>
      </c>
    </row>
    <row r="37" spans="1:32" ht="15">
      <c r="A37" s="97">
        <v>29</v>
      </c>
      <c r="B37" s="98" t="s">
        <v>206</v>
      </c>
      <c r="C37" s="101">
        <v>0</v>
      </c>
      <c r="D37" s="100">
        <v>0</v>
      </c>
      <c r="E37" s="102">
        <v>0</v>
      </c>
      <c r="F37" s="102">
        <v>0</v>
      </c>
      <c r="G37" s="103">
        <v>0</v>
      </c>
      <c r="H37" s="101">
        <v>0</v>
      </c>
      <c r="I37" s="100">
        <v>0</v>
      </c>
      <c r="J37" s="102">
        <v>0</v>
      </c>
      <c r="K37" s="102">
        <v>0</v>
      </c>
      <c r="L37" s="103">
        <v>0</v>
      </c>
      <c r="M37" s="101">
        <v>0</v>
      </c>
      <c r="N37" s="100">
        <v>0</v>
      </c>
      <c r="O37" s="102">
        <v>0</v>
      </c>
      <c r="P37" s="102">
        <v>0</v>
      </c>
      <c r="Q37" s="103">
        <v>0</v>
      </c>
      <c r="R37" s="101">
        <v>0</v>
      </c>
      <c r="S37" s="100">
        <v>0</v>
      </c>
      <c r="T37" s="102">
        <v>0</v>
      </c>
      <c r="U37" s="102">
        <v>0</v>
      </c>
      <c r="V37" s="103">
        <v>0</v>
      </c>
      <c r="W37" s="101">
        <v>4</v>
      </c>
      <c r="X37" s="100">
        <v>35.24</v>
      </c>
      <c r="Y37" s="102">
        <v>0</v>
      </c>
      <c r="Z37" s="102">
        <v>0</v>
      </c>
      <c r="AA37" s="103">
        <f t="shared" si="7"/>
        <v>0</v>
      </c>
      <c r="AB37" s="101">
        <f t="shared" si="13"/>
        <v>4</v>
      </c>
      <c r="AC37" s="100">
        <f t="shared" si="14"/>
        <v>35.24</v>
      </c>
      <c r="AD37" s="101">
        <f t="shared" si="15"/>
        <v>0</v>
      </c>
      <c r="AE37" s="101">
        <f t="shared" si="16"/>
        <v>0</v>
      </c>
      <c r="AF37" s="103">
        <f t="shared" si="8"/>
        <v>0</v>
      </c>
    </row>
    <row r="38" spans="1:32" ht="15">
      <c r="A38" s="97">
        <v>30</v>
      </c>
      <c r="B38" s="98" t="s">
        <v>275</v>
      </c>
      <c r="C38" s="101">
        <v>0</v>
      </c>
      <c r="D38" s="100">
        <v>0</v>
      </c>
      <c r="E38" s="102">
        <v>0</v>
      </c>
      <c r="F38" s="102">
        <v>0</v>
      </c>
      <c r="G38" s="103">
        <v>0</v>
      </c>
      <c r="H38" s="101">
        <v>0</v>
      </c>
      <c r="I38" s="100">
        <v>0</v>
      </c>
      <c r="J38" s="102">
        <v>0</v>
      </c>
      <c r="K38" s="102">
        <v>0</v>
      </c>
      <c r="L38" s="103">
        <v>0</v>
      </c>
      <c r="M38" s="101">
        <v>0</v>
      </c>
      <c r="N38" s="100">
        <v>0</v>
      </c>
      <c r="O38" s="102">
        <v>0</v>
      </c>
      <c r="P38" s="102">
        <v>0</v>
      </c>
      <c r="Q38" s="103">
        <v>0</v>
      </c>
      <c r="R38" s="101">
        <v>0</v>
      </c>
      <c r="S38" s="100">
        <v>0</v>
      </c>
      <c r="T38" s="102">
        <v>0</v>
      </c>
      <c r="U38" s="102">
        <v>0</v>
      </c>
      <c r="V38" s="103">
        <v>0</v>
      </c>
      <c r="W38" s="101">
        <v>6</v>
      </c>
      <c r="X38" s="100">
        <v>70.56</v>
      </c>
      <c r="Y38" s="102">
        <v>0</v>
      </c>
      <c r="Z38" s="102">
        <v>0</v>
      </c>
      <c r="AA38" s="103">
        <f t="shared" si="7"/>
        <v>0</v>
      </c>
      <c r="AB38" s="101">
        <f t="shared" si="13"/>
        <v>6</v>
      </c>
      <c r="AC38" s="100">
        <f t="shared" si="14"/>
        <v>70.56</v>
      </c>
      <c r="AD38" s="101">
        <f t="shared" si="15"/>
        <v>0</v>
      </c>
      <c r="AE38" s="101">
        <f t="shared" si="16"/>
        <v>0</v>
      </c>
      <c r="AF38" s="103">
        <f t="shared" si="8"/>
        <v>0</v>
      </c>
    </row>
    <row r="39" spans="1:32" ht="15">
      <c r="A39" s="97">
        <v>31</v>
      </c>
      <c r="B39" s="98" t="s">
        <v>276</v>
      </c>
      <c r="C39" s="101">
        <v>1</v>
      </c>
      <c r="D39" s="100">
        <v>5500</v>
      </c>
      <c r="E39" s="102">
        <v>6</v>
      </c>
      <c r="F39" s="102">
        <v>6417</v>
      </c>
      <c r="G39" s="103">
        <f>F39*100/D39</f>
        <v>116.67272727272727</v>
      </c>
      <c r="H39" s="101">
        <v>10</v>
      </c>
      <c r="I39" s="100">
        <v>1900</v>
      </c>
      <c r="J39" s="102">
        <v>0</v>
      </c>
      <c r="K39" s="102">
        <v>0</v>
      </c>
      <c r="L39" s="103">
        <f>K39*100/I39</f>
        <v>0</v>
      </c>
      <c r="M39" s="101">
        <v>14</v>
      </c>
      <c r="N39" s="100">
        <v>454</v>
      </c>
      <c r="O39" s="102">
        <v>66</v>
      </c>
      <c r="P39" s="102">
        <v>79</v>
      </c>
      <c r="Q39" s="103">
        <f t="shared" si="6"/>
        <v>17.400881057268723</v>
      </c>
      <c r="R39" s="101">
        <v>11</v>
      </c>
      <c r="S39" s="100">
        <v>631.92</v>
      </c>
      <c r="T39" s="102">
        <v>0</v>
      </c>
      <c r="U39" s="102">
        <v>0</v>
      </c>
      <c r="V39" s="103">
        <f>U39*100/S39</f>
        <v>0</v>
      </c>
      <c r="W39" s="101">
        <v>4023</v>
      </c>
      <c r="X39" s="100">
        <v>22226.6</v>
      </c>
      <c r="Y39" s="102">
        <v>60404</v>
      </c>
      <c r="Z39" s="102">
        <v>409413</v>
      </c>
      <c r="AA39" s="103">
        <f t="shared" si="7"/>
        <v>1841.9956268615083</v>
      </c>
      <c r="AB39" s="101">
        <f t="shared" si="13"/>
        <v>4059</v>
      </c>
      <c r="AC39" s="100">
        <f t="shared" si="14"/>
        <v>30712.519999999997</v>
      </c>
      <c r="AD39" s="101">
        <f t="shared" si="15"/>
        <v>60476</v>
      </c>
      <c r="AE39" s="101">
        <f t="shared" si="16"/>
        <v>415909</v>
      </c>
      <c r="AF39" s="103">
        <f t="shared" si="8"/>
        <v>1354.2001763450216</v>
      </c>
    </row>
    <row r="40" spans="1:32" ht="15">
      <c r="A40" s="97">
        <v>32</v>
      </c>
      <c r="B40" s="98" t="s">
        <v>277</v>
      </c>
      <c r="C40" s="101">
        <v>1</v>
      </c>
      <c r="D40" s="100">
        <v>5500</v>
      </c>
      <c r="E40" s="102">
        <v>0</v>
      </c>
      <c r="F40" s="102">
        <v>0</v>
      </c>
      <c r="G40" s="103">
        <f>F40*100/D40</f>
        <v>0</v>
      </c>
      <c r="H40" s="101">
        <v>24</v>
      </c>
      <c r="I40" s="100">
        <v>5485.5</v>
      </c>
      <c r="J40" s="102">
        <v>33</v>
      </c>
      <c r="K40" s="102">
        <v>4205</v>
      </c>
      <c r="L40" s="103">
        <f>K40*100/I40</f>
        <v>76.65664023334244</v>
      </c>
      <c r="M40" s="101">
        <v>12</v>
      </c>
      <c r="N40" s="100">
        <v>370</v>
      </c>
      <c r="O40" s="102">
        <v>0</v>
      </c>
      <c r="P40" s="102">
        <v>0</v>
      </c>
      <c r="Q40" s="103">
        <f t="shared" si="6"/>
        <v>0</v>
      </c>
      <c r="R40" s="101">
        <v>7</v>
      </c>
      <c r="S40" s="100">
        <v>437.5</v>
      </c>
      <c r="T40" s="102">
        <v>592</v>
      </c>
      <c r="U40" s="102">
        <v>19044</v>
      </c>
      <c r="V40" s="103">
        <f>U40*100/S40</f>
        <v>4352.914285714286</v>
      </c>
      <c r="W40" s="101">
        <v>4479</v>
      </c>
      <c r="X40" s="100">
        <v>21439.96</v>
      </c>
      <c r="Y40" s="102">
        <v>30531</v>
      </c>
      <c r="Z40" s="102">
        <v>187348</v>
      </c>
      <c r="AA40" s="103">
        <f t="shared" si="7"/>
        <v>873.8262571385395</v>
      </c>
      <c r="AB40" s="101">
        <f t="shared" si="13"/>
        <v>4523</v>
      </c>
      <c r="AC40" s="100">
        <f t="shared" si="14"/>
        <v>33232.96</v>
      </c>
      <c r="AD40" s="101">
        <f t="shared" si="15"/>
        <v>31156</v>
      </c>
      <c r="AE40" s="101">
        <f t="shared" si="16"/>
        <v>210597</v>
      </c>
      <c r="AF40" s="103">
        <f t="shared" si="8"/>
        <v>633.6991950160323</v>
      </c>
    </row>
    <row r="41" spans="1:32" ht="15">
      <c r="A41" s="97">
        <v>33</v>
      </c>
      <c r="B41" s="98" t="s">
        <v>190</v>
      </c>
      <c r="C41" s="101">
        <v>0</v>
      </c>
      <c r="D41" s="100">
        <v>0</v>
      </c>
      <c r="E41" s="102">
        <v>0</v>
      </c>
      <c r="F41" s="102">
        <v>0</v>
      </c>
      <c r="G41" s="103">
        <v>0</v>
      </c>
      <c r="H41" s="101">
        <v>0</v>
      </c>
      <c r="I41" s="100">
        <v>0</v>
      </c>
      <c r="J41" s="102">
        <v>0</v>
      </c>
      <c r="K41" s="102">
        <v>0</v>
      </c>
      <c r="L41" s="103">
        <v>0</v>
      </c>
      <c r="M41" s="101">
        <v>0</v>
      </c>
      <c r="N41" s="100">
        <v>0</v>
      </c>
      <c r="O41" s="102">
        <v>0</v>
      </c>
      <c r="P41" s="102">
        <v>0</v>
      </c>
      <c r="Q41" s="103">
        <v>0</v>
      </c>
      <c r="R41" s="101">
        <v>0</v>
      </c>
      <c r="S41" s="100">
        <v>0</v>
      </c>
      <c r="T41" s="102">
        <v>0</v>
      </c>
      <c r="U41" s="102">
        <v>0</v>
      </c>
      <c r="V41" s="103">
        <v>0</v>
      </c>
      <c r="W41" s="101">
        <v>217</v>
      </c>
      <c r="X41" s="100">
        <v>1185.71</v>
      </c>
      <c r="Y41" s="102">
        <v>216</v>
      </c>
      <c r="Z41" s="102">
        <v>1214</v>
      </c>
      <c r="AA41" s="103">
        <f t="shared" si="7"/>
        <v>102.385912238237</v>
      </c>
      <c r="AB41" s="101">
        <f t="shared" si="13"/>
        <v>217</v>
      </c>
      <c r="AC41" s="100">
        <f t="shared" si="14"/>
        <v>1185.71</v>
      </c>
      <c r="AD41" s="101">
        <f t="shared" si="15"/>
        <v>216</v>
      </c>
      <c r="AE41" s="101">
        <f t="shared" si="16"/>
        <v>1214</v>
      </c>
      <c r="AF41" s="103">
        <f t="shared" si="8"/>
        <v>102.385912238237</v>
      </c>
    </row>
    <row r="42" spans="1:32" ht="15">
      <c r="A42" s="97">
        <v>34</v>
      </c>
      <c r="B42" s="98" t="s">
        <v>278</v>
      </c>
      <c r="C42" s="101">
        <v>0</v>
      </c>
      <c r="D42" s="100">
        <v>0</v>
      </c>
      <c r="E42" s="102">
        <v>0</v>
      </c>
      <c r="F42" s="102">
        <v>0</v>
      </c>
      <c r="G42" s="103">
        <v>0</v>
      </c>
      <c r="H42" s="101">
        <v>0</v>
      </c>
      <c r="I42" s="100">
        <v>0</v>
      </c>
      <c r="J42" s="102">
        <v>0</v>
      </c>
      <c r="K42" s="102">
        <v>0</v>
      </c>
      <c r="L42" s="103">
        <v>0</v>
      </c>
      <c r="M42" s="101">
        <v>0</v>
      </c>
      <c r="N42" s="100">
        <v>0</v>
      </c>
      <c r="O42" s="102">
        <v>0</v>
      </c>
      <c r="P42" s="102">
        <v>0</v>
      </c>
      <c r="Q42" s="103">
        <v>0</v>
      </c>
      <c r="R42" s="101">
        <v>0</v>
      </c>
      <c r="S42" s="100">
        <v>0</v>
      </c>
      <c r="T42" s="102">
        <v>0</v>
      </c>
      <c r="U42" s="102">
        <v>0</v>
      </c>
      <c r="V42" s="103">
        <v>0</v>
      </c>
      <c r="W42" s="101">
        <v>0</v>
      </c>
      <c r="X42" s="100">
        <v>0</v>
      </c>
      <c r="Y42" s="102">
        <v>0</v>
      </c>
      <c r="Z42" s="102">
        <v>0</v>
      </c>
      <c r="AA42" s="103">
        <v>0</v>
      </c>
      <c r="AB42" s="101">
        <f t="shared" si="13"/>
        <v>0</v>
      </c>
      <c r="AC42" s="100">
        <f t="shared" si="14"/>
        <v>0</v>
      </c>
      <c r="AD42" s="101">
        <f t="shared" si="15"/>
        <v>0</v>
      </c>
      <c r="AE42" s="101">
        <f t="shared" si="16"/>
        <v>0</v>
      </c>
      <c r="AF42" s="103">
        <v>0</v>
      </c>
    </row>
    <row r="43" spans="1:32" ht="15">
      <c r="A43" s="97">
        <v>35</v>
      </c>
      <c r="B43" s="98" t="s">
        <v>279</v>
      </c>
      <c r="C43" s="101">
        <v>0</v>
      </c>
      <c r="D43" s="100">
        <v>0</v>
      </c>
      <c r="E43" s="102">
        <v>0</v>
      </c>
      <c r="F43" s="102">
        <v>0</v>
      </c>
      <c r="G43" s="103">
        <v>0</v>
      </c>
      <c r="H43" s="101">
        <v>0</v>
      </c>
      <c r="I43" s="100">
        <v>0</v>
      </c>
      <c r="J43" s="102">
        <v>0</v>
      </c>
      <c r="K43" s="102">
        <v>0</v>
      </c>
      <c r="L43" s="103">
        <v>0</v>
      </c>
      <c r="M43" s="101">
        <v>0</v>
      </c>
      <c r="N43" s="100">
        <v>0</v>
      </c>
      <c r="O43" s="102">
        <v>0</v>
      </c>
      <c r="P43" s="102">
        <v>0</v>
      </c>
      <c r="Q43" s="103">
        <v>0</v>
      </c>
      <c r="R43" s="101">
        <v>0</v>
      </c>
      <c r="S43" s="100">
        <v>0</v>
      </c>
      <c r="T43" s="102">
        <v>10</v>
      </c>
      <c r="U43" s="102">
        <v>232</v>
      </c>
      <c r="V43" s="103">
        <v>0</v>
      </c>
      <c r="W43" s="101">
        <v>9</v>
      </c>
      <c r="X43" s="100">
        <v>92.86</v>
      </c>
      <c r="Y43" s="102">
        <v>4</v>
      </c>
      <c r="Z43" s="102">
        <v>50</v>
      </c>
      <c r="AA43" s="103">
        <f t="shared" si="7"/>
        <v>53.844497092397155</v>
      </c>
      <c r="AB43" s="101">
        <f t="shared" si="13"/>
        <v>9</v>
      </c>
      <c r="AC43" s="100">
        <f t="shared" si="14"/>
        <v>92.86</v>
      </c>
      <c r="AD43" s="101">
        <f t="shared" si="15"/>
        <v>14</v>
      </c>
      <c r="AE43" s="101">
        <f t="shared" si="16"/>
        <v>282</v>
      </c>
      <c r="AF43" s="103">
        <f t="shared" si="8"/>
        <v>303.68296360112</v>
      </c>
    </row>
    <row r="44" spans="1:32" ht="15">
      <c r="A44" s="97">
        <v>36</v>
      </c>
      <c r="B44" s="98" t="s">
        <v>280</v>
      </c>
      <c r="C44" s="101">
        <v>0</v>
      </c>
      <c r="D44" s="100">
        <v>0</v>
      </c>
      <c r="E44" s="102">
        <v>0</v>
      </c>
      <c r="F44" s="102">
        <v>0</v>
      </c>
      <c r="G44" s="103">
        <v>0</v>
      </c>
      <c r="H44" s="101">
        <v>0</v>
      </c>
      <c r="I44" s="100">
        <v>0</v>
      </c>
      <c r="J44" s="102">
        <v>0</v>
      </c>
      <c r="K44" s="102">
        <v>0</v>
      </c>
      <c r="L44" s="103">
        <v>0</v>
      </c>
      <c r="M44" s="101">
        <v>0</v>
      </c>
      <c r="N44" s="100">
        <v>0</v>
      </c>
      <c r="O44" s="102">
        <v>0</v>
      </c>
      <c r="P44" s="102">
        <v>0</v>
      </c>
      <c r="Q44" s="103">
        <v>0</v>
      </c>
      <c r="R44" s="101">
        <v>0</v>
      </c>
      <c r="S44" s="100">
        <v>0</v>
      </c>
      <c r="T44" s="102">
        <v>0</v>
      </c>
      <c r="U44" s="102">
        <v>0</v>
      </c>
      <c r="V44" s="103">
        <v>0</v>
      </c>
      <c r="W44" s="101">
        <v>89</v>
      </c>
      <c r="X44" s="100">
        <v>858.8</v>
      </c>
      <c r="Y44" s="102">
        <v>515</v>
      </c>
      <c r="Z44" s="102">
        <v>3007</v>
      </c>
      <c r="AA44" s="103">
        <f t="shared" si="7"/>
        <v>350.13972985561253</v>
      </c>
      <c r="AB44" s="101">
        <f t="shared" si="13"/>
        <v>89</v>
      </c>
      <c r="AC44" s="100">
        <f t="shared" si="14"/>
        <v>858.8</v>
      </c>
      <c r="AD44" s="101">
        <f t="shared" si="15"/>
        <v>515</v>
      </c>
      <c r="AE44" s="101">
        <f t="shared" si="16"/>
        <v>3007</v>
      </c>
      <c r="AF44" s="103">
        <f t="shared" si="8"/>
        <v>350.13972985561253</v>
      </c>
    </row>
    <row r="45" spans="1:32" ht="15">
      <c r="A45" s="97">
        <v>37</v>
      </c>
      <c r="B45" s="98" t="s">
        <v>203</v>
      </c>
      <c r="C45" s="101">
        <v>0</v>
      </c>
      <c r="D45" s="100">
        <v>0</v>
      </c>
      <c r="E45" s="102">
        <v>0</v>
      </c>
      <c r="F45" s="102">
        <v>0</v>
      </c>
      <c r="G45" s="103">
        <v>0</v>
      </c>
      <c r="H45" s="101">
        <v>0</v>
      </c>
      <c r="I45" s="100">
        <v>0</v>
      </c>
      <c r="J45" s="102">
        <v>0</v>
      </c>
      <c r="K45" s="102">
        <v>0</v>
      </c>
      <c r="L45" s="103">
        <v>0</v>
      </c>
      <c r="M45" s="101">
        <v>0</v>
      </c>
      <c r="N45" s="100">
        <v>0</v>
      </c>
      <c r="O45" s="102">
        <v>0</v>
      </c>
      <c r="P45" s="102">
        <v>0</v>
      </c>
      <c r="Q45" s="103">
        <v>0</v>
      </c>
      <c r="R45" s="101">
        <v>0</v>
      </c>
      <c r="S45" s="100">
        <v>0</v>
      </c>
      <c r="T45" s="102">
        <v>0</v>
      </c>
      <c r="U45" s="102">
        <v>0</v>
      </c>
      <c r="V45" s="103">
        <v>0</v>
      </c>
      <c r="W45" s="101">
        <v>16</v>
      </c>
      <c r="X45" s="100">
        <v>176.72</v>
      </c>
      <c r="Y45" s="102">
        <v>0</v>
      </c>
      <c r="Z45" s="102">
        <v>0</v>
      </c>
      <c r="AA45" s="103">
        <f t="shared" si="7"/>
        <v>0</v>
      </c>
      <c r="AB45" s="101">
        <f t="shared" si="13"/>
        <v>16</v>
      </c>
      <c r="AC45" s="100">
        <f t="shared" si="14"/>
        <v>176.72</v>
      </c>
      <c r="AD45" s="101">
        <f t="shared" si="15"/>
        <v>0</v>
      </c>
      <c r="AE45" s="101">
        <f t="shared" si="16"/>
        <v>0</v>
      </c>
      <c r="AF45" s="103">
        <f t="shared" si="8"/>
        <v>0</v>
      </c>
    </row>
    <row r="46" spans="1:32" ht="15">
      <c r="A46" s="97">
        <v>38</v>
      </c>
      <c r="B46" s="98" t="s">
        <v>281</v>
      </c>
      <c r="C46" s="101">
        <v>0</v>
      </c>
      <c r="D46" s="100">
        <v>0</v>
      </c>
      <c r="E46" s="102">
        <v>0</v>
      </c>
      <c r="F46" s="102">
        <v>0</v>
      </c>
      <c r="G46" s="103">
        <v>0</v>
      </c>
      <c r="H46" s="101">
        <v>0</v>
      </c>
      <c r="I46" s="100">
        <v>0</v>
      </c>
      <c r="J46" s="102">
        <v>0</v>
      </c>
      <c r="K46" s="102">
        <v>0</v>
      </c>
      <c r="L46" s="103">
        <v>0</v>
      </c>
      <c r="M46" s="101">
        <v>2</v>
      </c>
      <c r="N46" s="100">
        <v>75</v>
      </c>
      <c r="O46" s="102">
        <v>0</v>
      </c>
      <c r="P46" s="102">
        <v>0</v>
      </c>
      <c r="Q46" s="103">
        <f t="shared" si="6"/>
        <v>0</v>
      </c>
      <c r="R46" s="101">
        <v>0</v>
      </c>
      <c r="S46" s="100">
        <v>0</v>
      </c>
      <c r="T46" s="102">
        <v>0</v>
      </c>
      <c r="U46" s="102">
        <v>0</v>
      </c>
      <c r="V46" s="103">
        <v>0</v>
      </c>
      <c r="W46" s="101">
        <v>96</v>
      </c>
      <c r="X46" s="100">
        <v>1053.32</v>
      </c>
      <c r="Y46" s="102">
        <v>0</v>
      </c>
      <c r="Z46" s="102">
        <v>0</v>
      </c>
      <c r="AA46" s="103">
        <f t="shared" si="7"/>
        <v>0</v>
      </c>
      <c r="AB46" s="101">
        <f t="shared" si="13"/>
        <v>98</v>
      </c>
      <c r="AC46" s="100">
        <f t="shared" si="14"/>
        <v>1128.32</v>
      </c>
      <c r="AD46" s="101">
        <f t="shared" si="15"/>
        <v>0</v>
      </c>
      <c r="AE46" s="101">
        <f t="shared" si="16"/>
        <v>0</v>
      </c>
      <c r="AF46" s="103">
        <f t="shared" si="8"/>
        <v>0</v>
      </c>
    </row>
    <row r="47" spans="1:32" ht="30">
      <c r="A47" s="97">
        <v>39</v>
      </c>
      <c r="B47" s="98" t="s">
        <v>282</v>
      </c>
      <c r="C47" s="101">
        <v>0</v>
      </c>
      <c r="D47" s="100">
        <v>0</v>
      </c>
      <c r="E47" s="102">
        <v>0</v>
      </c>
      <c r="F47" s="102">
        <v>0</v>
      </c>
      <c r="G47" s="103">
        <v>0</v>
      </c>
      <c r="H47" s="101">
        <v>0</v>
      </c>
      <c r="I47" s="100">
        <v>0</v>
      </c>
      <c r="J47" s="102">
        <v>0</v>
      </c>
      <c r="K47" s="102">
        <v>0</v>
      </c>
      <c r="L47" s="103">
        <v>0</v>
      </c>
      <c r="M47" s="101">
        <v>0</v>
      </c>
      <c r="N47" s="100">
        <v>0</v>
      </c>
      <c r="O47" s="102">
        <v>0</v>
      </c>
      <c r="P47" s="102">
        <v>0</v>
      </c>
      <c r="Q47" s="103">
        <v>0</v>
      </c>
      <c r="R47" s="101">
        <v>0</v>
      </c>
      <c r="S47" s="100">
        <v>0</v>
      </c>
      <c r="T47" s="102">
        <v>0</v>
      </c>
      <c r="U47" s="102">
        <v>0</v>
      </c>
      <c r="V47" s="103">
        <v>0</v>
      </c>
      <c r="W47" s="101">
        <v>16</v>
      </c>
      <c r="X47" s="100">
        <v>174.64</v>
      </c>
      <c r="Y47" s="102">
        <v>0</v>
      </c>
      <c r="Z47" s="102">
        <v>0</v>
      </c>
      <c r="AA47" s="103">
        <f t="shared" si="7"/>
        <v>0</v>
      </c>
      <c r="AB47" s="101">
        <f t="shared" si="13"/>
        <v>16</v>
      </c>
      <c r="AC47" s="100">
        <f t="shared" si="14"/>
        <v>174.64</v>
      </c>
      <c r="AD47" s="101">
        <f t="shared" si="15"/>
        <v>0</v>
      </c>
      <c r="AE47" s="101">
        <f t="shared" si="16"/>
        <v>0</v>
      </c>
      <c r="AF47" s="103">
        <f t="shared" si="8"/>
        <v>0</v>
      </c>
    </row>
    <row r="48" spans="1:32" ht="30">
      <c r="A48" s="97">
        <v>40</v>
      </c>
      <c r="B48" s="98" t="s">
        <v>283</v>
      </c>
      <c r="C48" s="101">
        <v>0</v>
      </c>
      <c r="D48" s="100">
        <v>0</v>
      </c>
      <c r="E48" s="102">
        <v>0</v>
      </c>
      <c r="F48" s="102">
        <v>0</v>
      </c>
      <c r="G48" s="103">
        <v>0</v>
      </c>
      <c r="H48" s="101">
        <v>0</v>
      </c>
      <c r="I48" s="100">
        <v>0</v>
      </c>
      <c r="J48" s="102">
        <v>0</v>
      </c>
      <c r="K48" s="102">
        <v>0</v>
      </c>
      <c r="L48" s="103">
        <v>0</v>
      </c>
      <c r="M48" s="101">
        <v>0</v>
      </c>
      <c r="N48" s="100">
        <v>0</v>
      </c>
      <c r="O48" s="102">
        <v>0</v>
      </c>
      <c r="P48" s="102">
        <v>0</v>
      </c>
      <c r="Q48" s="103">
        <v>0</v>
      </c>
      <c r="R48" s="101">
        <v>0</v>
      </c>
      <c r="S48" s="100">
        <v>0</v>
      </c>
      <c r="T48" s="102">
        <v>0</v>
      </c>
      <c r="U48" s="102">
        <v>0</v>
      </c>
      <c r="V48" s="103">
        <v>0</v>
      </c>
      <c r="W48" s="101">
        <v>50</v>
      </c>
      <c r="X48" s="100">
        <v>530.25</v>
      </c>
      <c r="Y48" s="102">
        <v>0</v>
      </c>
      <c r="Z48" s="102">
        <v>0</v>
      </c>
      <c r="AA48" s="103">
        <f t="shared" si="7"/>
        <v>0</v>
      </c>
      <c r="AB48" s="101">
        <f t="shared" si="13"/>
        <v>50</v>
      </c>
      <c r="AC48" s="100">
        <f t="shared" si="14"/>
        <v>530.25</v>
      </c>
      <c r="AD48" s="101">
        <f t="shared" si="15"/>
        <v>0</v>
      </c>
      <c r="AE48" s="101">
        <f t="shared" si="16"/>
        <v>0</v>
      </c>
      <c r="AF48" s="103">
        <f t="shared" si="8"/>
        <v>0</v>
      </c>
    </row>
    <row r="49" spans="1:32" ht="15">
      <c r="A49" s="97">
        <v>41</v>
      </c>
      <c r="B49" s="98" t="s">
        <v>284</v>
      </c>
      <c r="C49" s="101">
        <v>0</v>
      </c>
      <c r="D49" s="100">
        <v>0</v>
      </c>
      <c r="E49" s="102">
        <v>0</v>
      </c>
      <c r="F49" s="102">
        <v>0</v>
      </c>
      <c r="G49" s="103">
        <v>0</v>
      </c>
      <c r="H49" s="101">
        <v>0</v>
      </c>
      <c r="I49" s="100">
        <v>0</v>
      </c>
      <c r="J49" s="102">
        <v>0</v>
      </c>
      <c r="K49" s="102">
        <v>0</v>
      </c>
      <c r="L49" s="103">
        <v>0</v>
      </c>
      <c r="M49" s="101">
        <v>0</v>
      </c>
      <c r="N49" s="100">
        <v>0</v>
      </c>
      <c r="O49" s="102">
        <v>0</v>
      </c>
      <c r="P49" s="102">
        <v>0</v>
      </c>
      <c r="Q49" s="103">
        <v>0</v>
      </c>
      <c r="R49" s="101">
        <v>0</v>
      </c>
      <c r="S49" s="100">
        <v>0</v>
      </c>
      <c r="T49" s="102">
        <v>0</v>
      </c>
      <c r="U49" s="102">
        <v>0</v>
      </c>
      <c r="V49" s="103">
        <v>0</v>
      </c>
      <c r="W49" s="101">
        <v>4</v>
      </c>
      <c r="X49" s="100">
        <v>11.22</v>
      </c>
      <c r="Y49" s="102">
        <v>17</v>
      </c>
      <c r="Z49" s="102">
        <v>649</v>
      </c>
      <c r="AA49" s="103">
        <f t="shared" si="7"/>
        <v>5784.313725490196</v>
      </c>
      <c r="AB49" s="101">
        <f t="shared" si="13"/>
        <v>4</v>
      </c>
      <c r="AC49" s="100">
        <f t="shared" si="14"/>
        <v>11.22</v>
      </c>
      <c r="AD49" s="101">
        <f t="shared" si="15"/>
        <v>17</v>
      </c>
      <c r="AE49" s="101">
        <f t="shared" si="16"/>
        <v>649</v>
      </c>
      <c r="AF49" s="103">
        <f t="shared" si="8"/>
        <v>5784.313725490196</v>
      </c>
    </row>
    <row r="50" spans="1:32" ht="15">
      <c r="A50" s="97">
        <v>42</v>
      </c>
      <c r="B50" s="98" t="s">
        <v>285</v>
      </c>
      <c r="C50" s="101">
        <v>0</v>
      </c>
      <c r="D50" s="100">
        <v>0</v>
      </c>
      <c r="E50" s="102">
        <v>0</v>
      </c>
      <c r="F50" s="102">
        <v>0</v>
      </c>
      <c r="G50" s="103">
        <v>0</v>
      </c>
      <c r="H50" s="101">
        <v>0</v>
      </c>
      <c r="I50" s="100">
        <v>0</v>
      </c>
      <c r="J50" s="102">
        <v>0</v>
      </c>
      <c r="K50" s="102">
        <v>0</v>
      </c>
      <c r="L50" s="103">
        <v>0</v>
      </c>
      <c r="M50" s="101">
        <v>1</v>
      </c>
      <c r="N50" s="100">
        <v>15</v>
      </c>
      <c r="O50" s="102">
        <v>0</v>
      </c>
      <c r="P50" s="102">
        <v>0</v>
      </c>
      <c r="Q50" s="103">
        <f t="shared" si="6"/>
        <v>0</v>
      </c>
      <c r="R50" s="101">
        <v>1</v>
      </c>
      <c r="S50" s="100">
        <v>27.5</v>
      </c>
      <c r="T50" s="102">
        <v>0</v>
      </c>
      <c r="U50" s="102">
        <v>0</v>
      </c>
      <c r="V50" s="103">
        <f>U50*100/S50</f>
        <v>0</v>
      </c>
      <c r="W50" s="101">
        <v>105</v>
      </c>
      <c r="X50" s="100">
        <v>344.41</v>
      </c>
      <c r="Y50" s="102">
        <v>96</v>
      </c>
      <c r="Z50" s="102">
        <v>147</v>
      </c>
      <c r="AA50" s="103">
        <f t="shared" si="7"/>
        <v>42.681687523591066</v>
      </c>
      <c r="AB50" s="101">
        <f t="shared" si="13"/>
        <v>107</v>
      </c>
      <c r="AC50" s="100">
        <f t="shared" si="14"/>
        <v>386.91</v>
      </c>
      <c r="AD50" s="101">
        <f t="shared" si="15"/>
        <v>96</v>
      </c>
      <c r="AE50" s="101">
        <f t="shared" si="16"/>
        <v>147</v>
      </c>
      <c r="AF50" s="103">
        <f t="shared" si="8"/>
        <v>37.993331782585095</v>
      </c>
    </row>
    <row r="51" spans="1:32" ht="15">
      <c r="A51" s="97">
        <v>43</v>
      </c>
      <c r="B51" s="98" t="s">
        <v>286</v>
      </c>
      <c r="C51" s="101">
        <v>0</v>
      </c>
      <c r="D51" s="100">
        <v>0</v>
      </c>
      <c r="E51" s="102">
        <v>0</v>
      </c>
      <c r="F51" s="102">
        <v>0</v>
      </c>
      <c r="G51" s="103">
        <v>0</v>
      </c>
      <c r="H51" s="101">
        <v>0</v>
      </c>
      <c r="I51" s="100">
        <v>0</v>
      </c>
      <c r="J51" s="102">
        <v>0</v>
      </c>
      <c r="K51" s="102">
        <v>0</v>
      </c>
      <c r="L51" s="103">
        <v>0</v>
      </c>
      <c r="M51" s="101">
        <v>0</v>
      </c>
      <c r="N51" s="100">
        <v>0</v>
      </c>
      <c r="O51" s="102">
        <v>0</v>
      </c>
      <c r="P51" s="102">
        <v>0</v>
      </c>
      <c r="Q51" s="103">
        <v>0</v>
      </c>
      <c r="R51" s="101">
        <v>0</v>
      </c>
      <c r="S51" s="100">
        <v>0</v>
      </c>
      <c r="T51" s="102">
        <v>1</v>
      </c>
      <c r="U51" s="102">
        <v>19</v>
      </c>
      <c r="V51" s="103">
        <v>0</v>
      </c>
      <c r="W51" s="101">
        <v>10</v>
      </c>
      <c r="X51" s="100">
        <v>146.18</v>
      </c>
      <c r="Y51" s="102">
        <v>0</v>
      </c>
      <c r="Z51" s="102">
        <v>225</v>
      </c>
      <c r="AA51" s="103">
        <f t="shared" si="7"/>
        <v>153.9198248734437</v>
      </c>
      <c r="AB51" s="101">
        <f t="shared" si="13"/>
        <v>10</v>
      </c>
      <c r="AC51" s="100">
        <f t="shared" si="14"/>
        <v>146.18</v>
      </c>
      <c r="AD51" s="101">
        <f t="shared" si="15"/>
        <v>1</v>
      </c>
      <c r="AE51" s="101">
        <f t="shared" si="16"/>
        <v>244</v>
      </c>
      <c r="AF51" s="103">
        <f t="shared" si="8"/>
        <v>166.91749897386782</v>
      </c>
    </row>
    <row r="52" spans="1:32" ht="30">
      <c r="A52" s="97">
        <v>44</v>
      </c>
      <c r="B52" s="98" t="s">
        <v>287</v>
      </c>
      <c r="C52" s="101">
        <v>0</v>
      </c>
      <c r="D52" s="100">
        <v>0</v>
      </c>
      <c r="E52" s="102">
        <v>0</v>
      </c>
      <c r="F52" s="102">
        <v>0</v>
      </c>
      <c r="G52" s="103">
        <v>0</v>
      </c>
      <c r="H52" s="101">
        <v>0</v>
      </c>
      <c r="I52" s="100">
        <v>0</v>
      </c>
      <c r="J52" s="102">
        <v>0</v>
      </c>
      <c r="K52" s="102">
        <v>0</v>
      </c>
      <c r="L52" s="103">
        <v>0</v>
      </c>
      <c r="M52" s="101">
        <v>0</v>
      </c>
      <c r="N52" s="100">
        <v>0</v>
      </c>
      <c r="O52" s="102">
        <v>0</v>
      </c>
      <c r="P52" s="102">
        <v>0</v>
      </c>
      <c r="Q52" s="103">
        <v>0</v>
      </c>
      <c r="R52" s="101">
        <v>0</v>
      </c>
      <c r="S52" s="100">
        <v>0</v>
      </c>
      <c r="T52" s="102">
        <v>0</v>
      </c>
      <c r="U52" s="102">
        <v>0</v>
      </c>
      <c r="V52" s="103">
        <v>0</v>
      </c>
      <c r="W52" s="101">
        <v>0</v>
      </c>
      <c r="X52" s="100">
        <v>0</v>
      </c>
      <c r="Y52" s="102">
        <v>0</v>
      </c>
      <c r="Z52" s="102">
        <v>0</v>
      </c>
      <c r="AA52" s="103">
        <v>0</v>
      </c>
      <c r="AB52" s="101">
        <f t="shared" si="13"/>
        <v>0</v>
      </c>
      <c r="AC52" s="100">
        <f t="shared" si="14"/>
        <v>0</v>
      </c>
      <c r="AD52" s="101">
        <f t="shared" si="15"/>
        <v>0</v>
      </c>
      <c r="AE52" s="101">
        <f t="shared" si="16"/>
        <v>0</v>
      </c>
      <c r="AF52" s="103">
        <v>0</v>
      </c>
    </row>
    <row r="53" spans="1:32" ht="15">
      <c r="A53" s="97">
        <v>45</v>
      </c>
      <c r="B53" s="98" t="s">
        <v>288</v>
      </c>
      <c r="C53" s="101">
        <v>0</v>
      </c>
      <c r="D53" s="100">
        <v>0</v>
      </c>
      <c r="E53" s="102">
        <v>0</v>
      </c>
      <c r="F53" s="102">
        <v>0</v>
      </c>
      <c r="G53" s="103">
        <v>0</v>
      </c>
      <c r="H53" s="101">
        <v>0</v>
      </c>
      <c r="I53" s="100">
        <v>0</v>
      </c>
      <c r="J53" s="102">
        <v>0</v>
      </c>
      <c r="K53" s="102">
        <v>0</v>
      </c>
      <c r="L53" s="103">
        <v>0</v>
      </c>
      <c r="M53" s="101">
        <v>0</v>
      </c>
      <c r="N53" s="100">
        <v>0</v>
      </c>
      <c r="O53" s="102">
        <v>0</v>
      </c>
      <c r="P53" s="102">
        <v>0</v>
      </c>
      <c r="Q53" s="103">
        <v>0</v>
      </c>
      <c r="R53" s="101">
        <v>0</v>
      </c>
      <c r="S53" s="100">
        <v>0</v>
      </c>
      <c r="T53" s="102">
        <v>0</v>
      </c>
      <c r="U53" s="102">
        <v>0</v>
      </c>
      <c r="V53" s="103">
        <v>0</v>
      </c>
      <c r="W53" s="101">
        <v>0</v>
      </c>
      <c r="X53" s="100">
        <v>0</v>
      </c>
      <c r="Y53" s="102">
        <v>0</v>
      </c>
      <c r="Z53" s="102">
        <v>0</v>
      </c>
      <c r="AA53" s="103">
        <v>0</v>
      </c>
      <c r="AB53" s="101">
        <f t="shared" si="13"/>
        <v>0</v>
      </c>
      <c r="AC53" s="100">
        <f t="shared" si="14"/>
        <v>0</v>
      </c>
      <c r="AD53" s="101">
        <f t="shared" si="15"/>
        <v>0</v>
      </c>
      <c r="AE53" s="101">
        <f t="shared" si="16"/>
        <v>0</v>
      </c>
      <c r="AF53" s="103">
        <v>0</v>
      </c>
    </row>
    <row r="54" spans="1:32" ht="15">
      <c r="A54" s="97">
        <v>46</v>
      </c>
      <c r="B54" s="98" t="s">
        <v>289</v>
      </c>
      <c r="C54" s="101">
        <v>0</v>
      </c>
      <c r="D54" s="100">
        <v>0</v>
      </c>
      <c r="E54" s="102">
        <v>0</v>
      </c>
      <c r="F54" s="102">
        <v>0</v>
      </c>
      <c r="G54" s="103">
        <v>0</v>
      </c>
      <c r="H54" s="101">
        <v>0</v>
      </c>
      <c r="I54" s="100">
        <v>0</v>
      </c>
      <c r="J54" s="102">
        <v>0</v>
      </c>
      <c r="K54" s="102">
        <v>0</v>
      </c>
      <c r="L54" s="103">
        <v>0</v>
      </c>
      <c r="M54" s="101">
        <v>0</v>
      </c>
      <c r="N54" s="100">
        <v>0</v>
      </c>
      <c r="O54" s="102">
        <v>0</v>
      </c>
      <c r="P54" s="102">
        <v>0</v>
      </c>
      <c r="Q54" s="103">
        <v>0</v>
      </c>
      <c r="R54" s="101">
        <v>0</v>
      </c>
      <c r="S54" s="100">
        <v>0</v>
      </c>
      <c r="T54" s="102">
        <v>0</v>
      </c>
      <c r="U54" s="102">
        <v>0</v>
      </c>
      <c r="V54" s="103">
        <v>0</v>
      </c>
      <c r="W54" s="101">
        <v>4</v>
      </c>
      <c r="X54" s="100">
        <v>11</v>
      </c>
      <c r="Y54" s="102">
        <v>0</v>
      </c>
      <c r="Z54" s="102">
        <v>0</v>
      </c>
      <c r="AA54" s="103">
        <v>0</v>
      </c>
      <c r="AB54" s="101">
        <v>4</v>
      </c>
      <c r="AC54" s="100">
        <v>11</v>
      </c>
      <c r="AD54" s="101">
        <f>E54+J54+O54+T54+Y54</f>
        <v>0</v>
      </c>
      <c r="AE54" s="101">
        <f>F54+K54+P54+U54+Z54</f>
        <v>0</v>
      </c>
      <c r="AF54" s="103">
        <f t="shared" si="8"/>
        <v>0</v>
      </c>
    </row>
    <row r="55" spans="1:32" ht="15">
      <c r="A55" s="99"/>
      <c r="B55" s="99" t="s">
        <v>268</v>
      </c>
      <c r="C55" s="104">
        <f>SUM(C36:C54)</f>
        <v>2</v>
      </c>
      <c r="D55" s="105">
        <f aca="true" t="shared" si="17" ref="D55:AE55">SUM(D36:D54)</f>
        <v>11000</v>
      </c>
      <c r="E55" s="106">
        <f t="shared" si="17"/>
        <v>8</v>
      </c>
      <c r="F55" s="106">
        <f t="shared" si="17"/>
        <v>8436</v>
      </c>
      <c r="G55" s="107">
        <f>F55*100/D55</f>
        <v>76.69090909090909</v>
      </c>
      <c r="H55" s="104">
        <f t="shared" si="17"/>
        <v>35</v>
      </c>
      <c r="I55" s="105">
        <f t="shared" si="17"/>
        <v>7985.5</v>
      </c>
      <c r="J55" s="106">
        <f t="shared" si="17"/>
        <v>40</v>
      </c>
      <c r="K55" s="106">
        <f t="shared" si="17"/>
        <v>4970</v>
      </c>
      <c r="L55" s="107">
        <f>K55*100/I55</f>
        <v>62.23780602341744</v>
      </c>
      <c r="M55" s="104">
        <f t="shared" si="17"/>
        <v>34</v>
      </c>
      <c r="N55" s="105">
        <f t="shared" si="17"/>
        <v>995</v>
      </c>
      <c r="O55" s="106">
        <f t="shared" si="17"/>
        <v>66</v>
      </c>
      <c r="P55" s="106">
        <f t="shared" si="17"/>
        <v>79</v>
      </c>
      <c r="Q55" s="107">
        <f t="shared" si="6"/>
        <v>7.939698492462312</v>
      </c>
      <c r="R55" s="104">
        <f t="shared" si="17"/>
        <v>20</v>
      </c>
      <c r="S55" s="105">
        <f t="shared" si="17"/>
        <v>1124.42</v>
      </c>
      <c r="T55" s="106">
        <f t="shared" si="17"/>
        <v>624</v>
      </c>
      <c r="U55" s="106">
        <f t="shared" si="17"/>
        <v>19960</v>
      </c>
      <c r="V55" s="107">
        <f>U55*100/S55</f>
        <v>1775.137404172818</v>
      </c>
      <c r="W55" s="104">
        <f t="shared" si="17"/>
        <v>10911</v>
      </c>
      <c r="X55" s="105">
        <f t="shared" si="17"/>
        <v>57251.79</v>
      </c>
      <c r="Y55" s="106">
        <f t="shared" si="17"/>
        <v>94143</v>
      </c>
      <c r="Z55" s="106">
        <f t="shared" si="17"/>
        <v>642404</v>
      </c>
      <c r="AA55" s="107">
        <f t="shared" si="7"/>
        <v>1122.0679737699031</v>
      </c>
      <c r="AB55" s="104">
        <f t="shared" si="17"/>
        <v>11002</v>
      </c>
      <c r="AC55" s="105">
        <f t="shared" si="17"/>
        <v>78356.71000000002</v>
      </c>
      <c r="AD55" s="104">
        <f t="shared" si="17"/>
        <v>94881</v>
      </c>
      <c r="AE55" s="104">
        <f t="shared" si="17"/>
        <v>675849</v>
      </c>
      <c r="AF55" s="107">
        <f t="shared" si="8"/>
        <v>862.5285569034226</v>
      </c>
    </row>
    <row r="56" spans="1:32" ht="15">
      <c r="A56" s="97">
        <v>47</v>
      </c>
      <c r="B56" s="98" t="s">
        <v>204</v>
      </c>
      <c r="C56" s="101">
        <v>0</v>
      </c>
      <c r="D56" s="100">
        <v>0</v>
      </c>
      <c r="E56" s="102">
        <v>0</v>
      </c>
      <c r="F56" s="102">
        <v>0</v>
      </c>
      <c r="G56" s="103">
        <v>0</v>
      </c>
      <c r="H56" s="101">
        <v>0</v>
      </c>
      <c r="I56" s="100">
        <v>0</v>
      </c>
      <c r="J56" s="102">
        <v>0</v>
      </c>
      <c r="K56" s="102">
        <v>0</v>
      </c>
      <c r="L56" s="103">
        <v>0</v>
      </c>
      <c r="M56" s="101">
        <v>0</v>
      </c>
      <c r="N56" s="100">
        <v>0</v>
      </c>
      <c r="O56" s="102">
        <v>0</v>
      </c>
      <c r="P56" s="102">
        <v>0</v>
      </c>
      <c r="Q56" s="103">
        <v>0</v>
      </c>
      <c r="R56" s="101">
        <v>0</v>
      </c>
      <c r="S56" s="100">
        <v>0</v>
      </c>
      <c r="T56" s="102">
        <v>0</v>
      </c>
      <c r="U56" s="102">
        <v>0</v>
      </c>
      <c r="V56" s="103">
        <v>0</v>
      </c>
      <c r="W56" s="101">
        <v>4658</v>
      </c>
      <c r="X56" s="100">
        <v>7941.42</v>
      </c>
      <c r="Y56" s="102">
        <v>2865</v>
      </c>
      <c r="Z56" s="102">
        <v>7279</v>
      </c>
      <c r="AA56" s="103">
        <f t="shared" si="7"/>
        <v>91.65867061558261</v>
      </c>
      <c r="AB56" s="101">
        <f aca="true" t="shared" si="18" ref="AB56:AE58">C56+H56+M56+R56+W56</f>
        <v>4658</v>
      </c>
      <c r="AC56" s="100">
        <f t="shared" si="18"/>
        <v>7941.42</v>
      </c>
      <c r="AD56" s="101">
        <f t="shared" si="18"/>
        <v>2865</v>
      </c>
      <c r="AE56" s="101">
        <f t="shared" si="18"/>
        <v>7279</v>
      </c>
      <c r="AF56" s="103">
        <f t="shared" si="8"/>
        <v>91.65867061558261</v>
      </c>
    </row>
    <row r="57" spans="1:32" ht="15">
      <c r="A57" s="97">
        <v>48</v>
      </c>
      <c r="B57" s="98" t="s">
        <v>191</v>
      </c>
      <c r="C57" s="101">
        <v>0</v>
      </c>
      <c r="D57" s="100">
        <v>0</v>
      </c>
      <c r="E57" s="102">
        <v>0</v>
      </c>
      <c r="F57" s="102">
        <v>0</v>
      </c>
      <c r="G57" s="103">
        <v>0</v>
      </c>
      <c r="H57" s="101">
        <v>0</v>
      </c>
      <c r="I57" s="100">
        <v>0</v>
      </c>
      <c r="J57" s="102">
        <v>0</v>
      </c>
      <c r="K57" s="102">
        <v>0</v>
      </c>
      <c r="L57" s="103">
        <v>0</v>
      </c>
      <c r="M57" s="101">
        <v>0</v>
      </c>
      <c r="N57" s="100">
        <v>0</v>
      </c>
      <c r="O57" s="102">
        <v>0</v>
      </c>
      <c r="P57" s="102">
        <v>0</v>
      </c>
      <c r="Q57" s="103">
        <v>0</v>
      </c>
      <c r="R57" s="101">
        <v>0</v>
      </c>
      <c r="S57" s="100">
        <v>0</v>
      </c>
      <c r="T57" s="102">
        <v>0</v>
      </c>
      <c r="U57" s="102">
        <v>0</v>
      </c>
      <c r="V57" s="103">
        <v>0</v>
      </c>
      <c r="W57" s="101">
        <v>4832</v>
      </c>
      <c r="X57" s="100">
        <v>8042.54</v>
      </c>
      <c r="Y57" s="102">
        <v>7348</v>
      </c>
      <c r="Z57" s="102">
        <v>13413</v>
      </c>
      <c r="AA57" s="103">
        <f t="shared" si="7"/>
        <v>166.7756703727927</v>
      </c>
      <c r="AB57" s="101">
        <f t="shared" si="18"/>
        <v>4832</v>
      </c>
      <c r="AC57" s="100">
        <f t="shared" si="18"/>
        <v>8042.54</v>
      </c>
      <c r="AD57" s="101">
        <f t="shared" si="18"/>
        <v>7348</v>
      </c>
      <c r="AE57" s="101">
        <f t="shared" si="18"/>
        <v>13413</v>
      </c>
      <c r="AF57" s="103">
        <f t="shared" si="8"/>
        <v>166.7756703727927</v>
      </c>
    </row>
    <row r="58" spans="1:32" ht="15">
      <c r="A58" s="97">
        <v>49</v>
      </c>
      <c r="B58" s="98" t="s">
        <v>209</v>
      </c>
      <c r="C58" s="101">
        <v>0</v>
      </c>
      <c r="D58" s="100">
        <v>0</v>
      </c>
      <c r="E58" s="102">
        <v>0</v>
      </c>
      <c r="F58" s="102">
        <v>0</v>
      </c>
      <c r="G58" s="103">
        <v>0</v>
      </c>
      <c r="H58" s="101">
        <v>0</v>
      </c>
      <c r="I58" s="100">
        <v>0</v>
      </c>
      <c r="J58" s="102">
        <v>0</v>
      </c>
      <c r="K58" s="102">
        <v>0</v>
      </c>
      <c r="L58" s="103">
        <v>0</v>
      </c>
      <c r="M58" s="101">
        <v>0</v>
      </c>
      <c r="N58" s="100">
        <v>0</v>
      </c>
      <c r="O58" s="102">
        <v>0</v>
      </c>
      <c r="P58" s="102">
        <v>0</v>
      </c>
      <c r="Q58" s="103">
        <v>0</v>
      </c>
      <c r="R58" s="101">
        <v>0</v>
      </c>
      <c r="S58" s="100">
        <v>0</v>
      </c>
      <c r="T58" s="102">
        <v>0</v>
      </c>
      <c r="U58" s="102">
        <v>0</v>
      </c>
      <c r="V58" s="103">
        <v>0</v>
      </c>
      <c r="W58" s="101">
        <v>1203</v>
      </c>
      <c r="X58" s="100">
        <v>12328.41</v>
      </c>
      <c r="Y58" s="89">
        <v>4285</v>
      </c>
      <c r="Z58" s="89">
        <v>8123</v>
      </c>
      <c r="AA58" s="103">
        <f t="shared" si="7"/>
        <v>65.88846412473303</v>
      </c>
      <c r="AB58" s="101">
        <f t="shared" si="18"/>
        <v>1203</v>
      </c>
      <c r="AC58" s="100">
        <f t="shared" si="18"/>
        <v>12328.41</v>
      </c>
      <c r="AD58" s="101">
        <f t="shared" si="18"/>
        <v>4285</v>
      </c>
      <c r="AE58" s="101">
        <f t="shared" si="18"/>
        <v>8123</v>
      </c>
      <c r="AF58" s="103">
        <f t="shared" si="8"/>
        <v>65.88846412473303</v>
      </c>
    </row>
    <row r="59" spans="1:32" ht="15">
      <c r="A59" s="99"/>
      <c r="B59" s="99" t="s">
        <v>268</v>
      </c>
      <c r="C59" s="104">
        <f>SUM(C56:C58)</f>
        <v>0</v>
      </c>
      <c r="D59" s="105">
        <f aca="true" t="shared" si="19" ref="D59:AE59">SUM(D56:D58)</f>
        <v>0</v>
      </c>
      <c r="E59" s="106">
        <f t="shared" si="19"/>
        <v>0</v>
      </c>
      <c r="F59" s="106">
        <f t="shared" si="19"/>
        <v>0</v>
      </c>
      <c r="G59" s="107">
        <v>0</v>
      </c>
      <c r="H59" s="104">
        <f t="shared" si="19"/>
        <v>0</v>
      </c>
      <c r="I59" s="105">
        <f t="shared" si="19"/>
        <v>0</v>
      </c>
      <c r="J59" s="106">
        <f t="shared" si="19"/>
        <v>0</v>
      </c>
      <c r="K59" s="106">
        <f t="shared" si="19"/>
        <v>0</v>
      </c>
      <c r="L59" s="107">
        <v>0</v>
      </c>
      <c r="M59" s="104">
        <f t="shared" si="19"/>
        <v>0</v>
      </c>
      <c r="N59" s="105">
        <f t="shared" si="19"/>
        <v>0</v>
      </c>
      <c r="O59" s="106">
        <f t="shared" si="19"/>
        <v>0</v>
      </c>
      <c r="P59" s="106">
        <f t="shared" si="19"/>
        <v>0</v>
      </c>
      <c r="Q59" s="107">
        <v>0</v>
      </c>
      <c r="R59" s="104">
        <f t="shared" si="19"/>
        <v>0</v>
      </c>
      <c r="S59" s="105">
        <f t="shared" si="19"/>
        <v>0</v>
      </c>
      <c r="T59" s="106">
        <f t="shared" si="19"/>
        <v>0</v>
      </c>
      <c r="U59" s="106">
        <f t="shared" si="19"/>
        <v>0</v>
      </c>
      <c r="V59" s="107">
        <v>0</v>
      </c>
      <c r="W59" s="104">
        <f t="shared" si="19"/>
        <v>10693</v>
      </c>
      <c r="X59" s="105">
        <f t="shared" si="19"/>
        <v>28312.37</v>
      </c>
      <c r="Y59" s="106">
        <f t="shared" si="19"/>
        <v>14498</v>
      </c>
      <c r="Z59" s="106">
        <f t="shared" si="19"/>
        <v>28815</v>
      </c>
      <c r="AA59" s="107">
        <f t="shared" si="7"/>
        <v>101.77530174972989</v>
      </c>
      <c r="AB59" s="104">
        <f t="shared" si="19"/>
        <v>10693</v>
      </c>
      <c r="AC59" s="105">
        <f t="shared" si="19"/>
        <v>28312.37</v>
      </c>
      <c r="AD59" s="104">
        <f t="shared" si="19"/>
        <v>14498</v>
      </c>
      <c r="AE59" s="104">
        <f t="shared" si="19"/>
        <v>28815</v>
      </c>
      <c r="AF59" s="107">
        <f t="shared" si="8"/>
        <v>101.77530174972989</v>
      </c>
    </row>
    <row r="60" spans="1:32" ht="15">
      <c r="A60" s="97">
        <v>50</v>
      </c>
      <c r="B60" s="98" t="s">
        <v>290</v>
      </c>
      <c r="C60" s="101">
        <v>0</v>
      </c>
      <c r="D60" s="100">
        <v>0</v>
      </c>
      <c r="E60" s="102">
        <v>0</v>
      </c>
      <c r="F60" s="102">
        <v>0</v>
      </c>
      <c r="G60" s="103">
        <v>0</v>
      </c>
      <c r="H60" s="101">
        <v>0</v>
      </c>
      <c r="I60" s="100">
        <v>0</v>
      </c>
      <c r="J60" s="102">
        <v>0</v>
      </c>
      <c r="K60" s="102">
        <v>0</v>
      </c>
      <c r="L60" s="103">
        <v>0</v>
      </c>
      <c r="M60" s="101">
        <v>0</v>
      </c>
      <c r="N60" s="100">
        <v>0</v>
      </c>
      <c r="O60" s="102">
        <v>0</v>
      </c>
      <c r="P60" s="102">
        <v>0</v>
      </c>
      <c r="Q60" s="103">
        <v>0</v>
      </c>
      <c r="R60" s="101">
        <v>0</v>
      </c>
      <c r="S60" s="100">
        <v>0</v>
      </c>
      <c r="T60" s="102">
        <v>0</v>
      </c>
      <c r="U60" s="102">
        <v>0</v>
      </c>
      <c r="V60" s="103">
        <v>0</v>
      </c>
      <c r="W60" s="101">
        <v>1390</v>
      </c>
      <c r="X60" s="100">
        <v>9859.58</v>
      </c>
      <c r="Y60" s="102">
        <v>1233</v>
      </c>
      <c r="Z60" s="102">
        <f>453+5+6491+2683</f>
        <v>9632</v>
      </c>
      <c r="AA60" s="103">
        <f t="shared" si="7"/>
        <v>97.69178808833642</v>
      </c>
      <c r="AB60" s="101">
        <f aca="true" t="shared" si="20" ref="AB60:AE61">C60+H60+M60+R60+W60</f>
        <v>1390</v>
      </c>
      <c r="AC60" s="100">
        <f t="shared" si="20"/>
        <v>9859.58</v>
      </c>
      <c r="AD60" s="101">
        <f t="shared" si="20"/>
        <v>1233</v>
      </c>
      <c r="AE60" s="101">
        <f t="shared" si="20"/>
        <v>9632</v>
      </c>
      <c r="AF60" s="103">
        <f t="shared" si="8"/>
        <v>97.69178808833642</v>
      </c>
    </row>
    <row r="61" spans="1:32" ht="15">
      <c r="A61" s="97">
        <v>51</v>
      </c>
      <c r="B61" s="98" t="s">
        <v>291</v>
      </c>
      <c r="C61" s="101">
        <v>0</v>
      </c>
      <c r="D61" s="100">
        <v>0</v>
      </c>
      <c r="E61" s="102">
        <v>0</v>
      </c>
      <c r="F61" s="102">
        <v>0</v>
      </c>
      <c r="G61" s="103">
        <v>0</v>
      </c>
      <c r="H61" s="101">
        <v>0</v>
      </c>
      <c r="I61" s="100">
        <v>0</v>
      </c>
      <c r="J61" s="102">
        <v>0</v>
      </c>
      <c r="K61" s="102">
        <v>0</v>
      </c>
      <c r="L61" s="103">
        <v>0</v>
      </c>
      <c r="M61" s="101">
        <v>0</v>
      </c>
      <c r="N61" s="100">
        <v>0</v>
      </c>
      <c r="O61" s="102">
        <v>0</v>
      </c>
      <c r="P61" s="102">
        <v>0</v>
      </c>
      <c r="Q61" s="103">
        <v>0</v>
      </c>
      <c r="R61" s="101">
        <v>0</v>
      </c>
      <c r="S61" s="100">
        <v>0</v>
      </c>
      <c r="T61" s="102">
        <v>0</v>
      </c>
      <c r="U61" s="102">
        <v>0</v>
      </c>
      <c r="V61" s="103">
        <v>0</v>
      </c>
      <c r="W61" s="101">
        <v>12</v>
      </c>
      <c r="X61" s="100">
        <v>100.86</v>
      </c>
      <c r="Y61" s="102">
        <v>0</v>
      </c>
      <c r="Z61" s="102">
        <v>0</v>
      </c>
      <c r="AA61" s="103">
        <f t="shared" si="7"/>
        <v>0</v>
      </c>
      <c r="AB61" s="101">
        <f t="shared" si="20"/>
        <v>12</v>
      </c>
      <c r="AC61" s="100">
        <f t="shared" si="20"/>
        <v>100.86</v>
      </c>
      <c r="AD61" s="101">
        <f t="shared" si="20"/>
        <v>0</v>
      </c>
      <c r="AE61" s="101">
        <f t="shared" si="20"/>
        <v>0</v>
      </c>
      <c r="AF61" s="103">
        <f t="shared" si="8"/>
        <v>0</v>
      </c>
    </row>
    <row r="62" spans="1:32" ht="15">
      <c r="A62" s="99"/>
      <c r="B62" s="99" t="s">
        <v>268</v>
      </c>
      <c r="C62" s="104">
        <f>SUM(C60:C61)</f>
        <v>0</v>
      </c>
      <c r="D62" s="105">
        <f aca="true" t="shared" si="21" ref="D62:AE62">SUM(D60:D61)</f>
        <v>0</v>
      </c>
      <c r="E62" s="106">
        <f t="shared" si="21"/>
        <v>0</v>
      </c>
      <c r="F62" s="106">
        <f t="shared" si="21"/>
        <v>0</v>
      </c>
      <c r="G62" s="107">
        <v>0</v>
      </c>
      <c r="H62" s="104">
        <f t="shared" si="21"/>
        <v>0</v>
      </c>
      <c r="I62" s="105">
        <f t="shared" si="21"/>
        <v>0</v>
      </c>
      <c r="J62" s="106">
        <f t="shared" si="21"/>
        <v>0</v>
      </c>
      <c r="K62" s="106">
        <f t="shared" si="21"/>
        <v>0</v>
      </c>
      <c r="L62" s="107">
        <v>0</v>
      </c>
      <c r="M62" s="104">
        <f t="shared" si="21"/>
        <v>0</v>
      </c>
      <c r="N62" s="105">
        <f t="shared" si="21"/>
        <v>0</v>
      </c>
      <c r="O62" s="106">
        <f t="shared" si="21"/>
        <v>0</v>
      </c>
      <c r="P62" s="106">
        <f t="shared" si="21"/>
        <v>0</v>
      </c>
      <c r="Q62" s="107">
        <v>0</v>
      </c>
      <c r="R62" s="104">
        <f t="shared" si="21"/>
        <v>0</v>
      </c>
      <c r="S62" s="105">
        <f t="shared" si="21"/>
        <v>0</v>
      </c>
      <c r="T62" s="106">
        <f t="shared" si="21"/>
        <v>0</v>
      </c>
      <c r="U62" s="106">
        <f t="shared" si="21"/>
        <v>0</v>
      </c>
      <c r="V62" s="107">
        <v>0</v>
      </c>
      <c r="W62" s="104">
        <f t="shared" si="21"/>
        <v>1402</v>
      </c>
      <c r="X62" s="105">
        <f t="shared" si="21"/>
        <v>9960.44</v>
      </c>
      <c r="Y62" s="106">
        <f t="shared" si="21"/>
        <v>1233</v>
      </c>
      <c r="Z62" s="106">
        <f t="shared" si="21"/>
        <v>9632</v>
      </c>
      <c r="AA62" s="107">
        <f t="shared" si="7"/>
        <v>96.70255530880162</v>
      </c>
      <c r="AB62" s="104">
        <f t="shared" si="21"/>
        <v>1402</v>
      </c>
      <c r="AC62" s="105">
        <f t="shared" si="21"/>
        <v>9960.44</v>
      </c>
      <c r="AD62" s="104">
        <f t="shared" si="21"/>
        <v>1233</v>
      </c>
      <c r="AE62" s="104">
        <f t="shared" si="21"/>
        <v>9632</v>
      </c>
      <c r="AF62" s="107">
        <f t="shared" si="8"/>
        <v>96.70255530880162</v>
      </c>
    </row>
    <row r="63" spans="1:32" ht="15">
      <c r="A63" s="598" t="s">
        <v>0</v>
      </c>
      <c r="B63" s="599"/>
      <c r="C63" s="104">
        <f>SUM(C62,C59,C55,C35,C28)</f>
        <v>6</v>
      </c>
      <c r="D63" s="105">
        <f aca="true" t="shared" si="22" ref="D63:AE63">SUM(D62,D59,D55,D35,D28)</f>
        <v>23000</v>
      </c>
      <c r="E63" s="106">
        <f t="shared" si="22"/>
        <v>188</v>
      </c>
      <c r="F63" s="106">
        <f t="shared" si="22"/>
        <v>651119</v>
      </c>
      <c r="G63" s="107">
        <f>F63*100/D63</f>
        <v>2830.9521739130437</v>
      </c>
      <c r="H63" s="104">
        <f t="shared" si="22"/>
        <v>77</v>
      </c>
      <c r="I63" s="105">
        <f t="shared" si="22"/>
        <v>31985.5</v>
      </c>
      <c r="J63" s="106">
        <f t="shared" si="22"/>
        <v>545</v>
      </c>
      <c r="K63" s="106">
        <f t="shared" si="22"/>
        <v>73841</v>
      </c>
      <c r="L63" s="107">
        <f>K63*100/I63</f>
        <v>230.85773240999828</v>
      </c>
      <c r="M63" s="104">
        <f t="shared" si="22"/>
        <v>301</v>
      </c>
      <c r="N63" s="105">
        <f t="shared" si="22"/>
        <v>8363</v>
      </c>
      <c r="O63" s="106">
        <f t="shared" si="22"/>
        <v>639</v>
      </c>
      <c r="P63" s="106">
        <f t="shared" si="22"/>
        <v>3258</v>
      </c>
      <c r="Q63" s="107">
        <f>P63*100/N63</f>
        <v>38.957311969388975</v>
      </c>
      <c r="R63" s="104">
        <f t="shared" si="22"/>
        <v>253</v>
      </c>
      <c r="S63" s="105">
        <f t="shared" si="22"/>
        <v>10972.779999999999</v>
      </c>
      <c r="T63" s="106">
        <f t="shared" si="22"/>
        <v>3379</v>
      </c>
      <c r="U63" s="106">
        <f t="shared" si="22"/>
        <v>78302</v>
      </c>
      <c r="V63" s="107">
        <f>U63*100/S63</f>
        <v>713.6022047284281</v>
      </c>
      <c r="W63" s="104">
        <f t="shared" si="22"/>
        <v>101699</v>
      </c>
      <c r="X63" s="105">
        <f t="shared" si="22"/>
        <v>349355.47</v>
      </c>
      <c r="Y63" s="106">
        <f t="shared" si="22"/>
        <v>199486</v>
      </c>
      <c r="Z63" s="106">
        <f t="shared" si="22"/>
        <v>1224768</v>
      </c>
      <c r="AA63" s="107">
        <f>Z63*100/X63</f>
        <v>350.5793110953723</v>
      </c>
      <c r="AB63" s="104">
        <f t="shared" si="22"/>
        <v>102336</v>
      </c>
      <c r="AC63" s="105">
        <f t="shared" si="22"/>
        <v>423676.75</v>
      </c>
      <c r="AD63" s="104">
        <f t="shared" si="22"/>
        <v>204237</v>
      </c>
      <c r="AE63" s="104">
        <f t="shared" si="22"/>
        <v>2031288</v>
      </c>
      <c r="AF63" s="107">
        <f>AE63*100/AC63</f>
        <v>479.44287714631497</v>
      </c>
    </row>
  </sheetData>
  <sheetProtection/>
  <mergeCells count="31">
    <mergeCell ref="R4:V4"/>
    <mergeCell ref="W4:AA4"/>
    <mergeCell ref="AD5:AE5"/>
    <mergeCell ref="T5:U5"/>
    <mergeCell ref="Q5:Q6"/>
    <mergeCell ref="AA5:AA6"/>
    <mergeCell ref="AB4:AF4"/>
    <mergeCell ref="AF5:AF6"/>
    <mergeCell ref="Y5:Z5"/>
    <mergeCell ref="AB5:AC5"/>
    <mergeCell ref="R5:S5"/>
    <mergeCell ref="W5:X5"/>
    <mergeCell ref="A1:AF1"/>
    <mergeCell ref="A2:AF2"/>
    <mergeCell ref="N3:O3"/>
    <mergeCell ref="A4:A6"/>
    <mergeCell ref="B4:B6"/>
    <mergeCell ref="S3:V3"/>
    <mergeCell ref="H4:L4"/>
    <mergeCell ref="M4:Q4"/>
    <mergeCell ref="C4:G4"/>
    <mergeCell ref="V5:V6"/>
    <mergeCell ref="A63:B63"/>
    <mergeCell ref="L5:L6"/>
    <mergeCell ref="J5:K5"/>
    <mergeCell ref="O5:P5"/>
    <mergeCell ref="H5:I5"/>
    <mergeCell ref="G5:G6"/>
    <mergeCell ref="M5:N5"/>
    <mergeCell ref="C5:D5"/>
    <mergeCell ref="E5:F5"/>
  </mergeCells>
  <conditionalFormatting sqref="N3 W3:AF3">
    <cfRule type="cellIs" priority="9" dxfId="120" operator="lessThan">
      <formula>0</formula>
    </cfRule>
  </conditionalFormatting>
  <conditionalFormatting sqref="S3">
    <cfRule type="cellIs" priority="8" dxfId="120" operator="lessThan">
      <formula>0</formula>
    </cfRule>
  </conditionalFormatting>
  <conditionalFormatting sqref="AF1:AF65536">
    <cfRule type="cellIs" priority="2" dxfId="120" operator="greaterThan" stopIfTrue="1">
      <formula>100</formula>
    </cfRule>
  </conditionalFormatting>
  <printOptions/>
  <pageMargins left="0.2" right="0.2" top="0.75" bottom="0.75" header="0.3" footer="0.3"/>
  <pageSetup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2015-10-29T06:25:08Z</dcterms:created>
  <dcterms:modified xsi:type="dcterms:W3CDTF">2016-03-09T07:43:23Z</dcterms:modified>
  <cp:category/>
  <cp:version/>
  <cp:contentType/>
  <cp:contentStatus/>
</cp:coreProperties>
</file>